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Srednica optymalna" sheetId="1" state="visible" r:id="rId2"/>
    <sheet name="Zmiana średnicy od czasu" sheetId="2" state="visible" r:id="rId3"/>
    <sheet name="Obliczenia zdyskontowane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<sst xmlns="http://schemas.openxmlformats.org/spreadsheetml/2006/main" count="317" uniqueCount="97">
  <si>
    <t xml:space="preserve">1. Obliczenia optymalnej średnicy rurociąg na podstawie znanego</t>
  </si>
  <si>
    <t xml:space="preserve">Znane parametry wybudowanego rurociągu </t>
  </si>
  <si>
    <t xml:space="preserve">L</t>
  </si>
  <si>
    <t xml:space="preserve">m</t>
  </si>
  <si>
    <t xml:space="preserve">-  długość rurociągu</t>
  </si>
  <si>
    <t xml:space="preserve">H</t>
  </si>
  <si>
    <t xml:space="preserve">-  geometryczna wysokość podnoszenia</t>
  </si>
  <si>
    <t xml:space="preserve">Typ</t>
  </si>
  <si>
    <t xml:space="preserve">PE 100 DN160 PN16</t>
  </si>
  <si>
    <t xml:space="preserve">DN</t>
  </si>
  <si>
    <t xml:space="preserve">mm</t>
  </si>
  <si>
    <t xml:space="preserve">- średnica nominalna / zewnętrzna rury</t>
  </si>
  <si>
    <t xml:space="preserve">Ki</t>
  </si>
  <si>
    <t xml:space="preserve">zł</t>
  </si>
  <si>
    <t xml:space="preserve">- koszt inwestycyjny </t>
  </si>
  <si>
    <t xml:space="preserve">Ks</t>
  </si>
  <si>
    <r>
      <rPr>
        <sz val="10"/>
        <rFont val="Arial"/>
        <family val="2"/>
        <charset val="238"/>
      </rPr>
      <t xml:space="preserve">- stały koszt inwestycyjny </t>
    </r>
    <r>
      <rPr>
        <b val="true"/>
        <sz val="10"/>
        <rFont val="Arial"/>
        <family val="2"/>
        <charset val="238"/>
      </rPr>
      <t xml:space="preserve">(</t>
    </r>
    <r>
      <rPr>
        <sz val="10"/>
        <rFont val="Arial"/>
        <family val="2"/>
        <charset val="238"/>
      </rPr>
      <t xml:space="preserve">np. administracja, projekt, nadzór</t>
    </r>
    <r>
      <rPr>
        <b val="true"/>
        <sz val="10"/>
        <rFont val="Arial"/>
        <family val="2"/>
        <charset val="238"/>
      </rPr>
      <t xml:space="preserve">)</t>
    </r>
  </si>
  <si>
    <t xml:space="preserve">Kz</t>
  </si>
  <si>
    <t xml:space="preserve">- zmienny koszt inwestycyjny (np. materiały, montaż, robocizn)</t>
  </si>
  <si>
    <t xml:space="preserve">Planowane parametry rurociągu </t>
  </si>
  <si>
    <t xml:space="preserve">Q</t>
  </si>
  <si>
    <t xml:space="preserve">m3/h</t>
  </si>
  <si>
    <t xml:space="preserve">- przepływ w rurociagu</t>
  </si>
  <si>
    <t xml:space="preserve">t</t>
  </si>
  <si>
    <t xml:space="preserve">lat</t>
  </si>
  <si>
    <t xml:space="preserve">- planowany czas pracy rurociągu</t>
  </si>
  <si>
    <t xml:space="preserve">kj</t>
  </si>
  <si>
    <t xml:space="preserve">zł/kWh</t>
  </si>
  <si>
    <t xml:space="preserve">- koszt jednostkowy energii</t>
  </si>
  <si>
    <t xml:space="preserve">Obliczenia parametrów wejściowych w jednostkach SI</t>
  </si>
  <si>
    <t xml:space="preserve">m3/s</t>
  </si>
  <si>
    <t xml:space="preserve">- przepływ przez rurociąg</t>
  </si>
  <si>
    <t xml:space="preserve">godz.</t>
  </si>
  <si>
    <t xml:space="preserve">s</t>
  </si>
  <si>
    <t xml:space="preserve">dw</t>
  </si>
  <si>
    <t xml:space="preserve">cj</t>
  </si>
  <si>
    <t xml:space="preserve">zł/J</t>
  </si>
  <si>
    <t xml:space="preserve">Średnica odniesienia</t>
  </si>
  <si>
    <t xml:space="preserve">DN160</t>
  </si>
  <si>
    <t xml:space="preserve">- rura PE 100 SDR11 PN16 160x14,7</t>
  </si>
  <si>
    <t xml:space="preserve">dz</t>
  </si>
  <si>
    <t xml:space="preserve">- średnica zewnętrzna</t>
  </si>
  <si>
    <t xml:space="preserve">e</t>
  </si>
  <si>
    <t xml:space="preserve">- grubość ścianki</t>
  </si>
  <si>
    <t xml:space="preserve">dw, do</t>
  </si>
  <si>
    <t xml:space="preserve">- średnica wewnętrzna, średnica odniesienia</t>
  </si>
  <si>
    <t xml:space="preserve">Obliczenia kosztów odniesienia Kz / L</t>
  </si>
  <si>
    <t xml:space="preserve">ko</t>
  </si>
  <si>
    <t xml:space="preserve">zł/m</t>
  </si>
  <si>
    <t xml:space="preserve">- cena jednostkowa budowy rurociągu, koszt odniesienia</t>
  </si>
  <si>
    <t xml:space="preserve">Parametry pracy układu</t>
  </si>
  <si>
    <t xml:space="preserve">r</t>
  </si>
  <si>
    <t xml:space="preserve">kg/m3</t>
  </si>
  <si>
    <t xml:space="preserve">- gęstość cieczy</t>
  </si>
  <si>
    <t xml:space="preserve"></t>
  </si>
  <si>
    <t xml:space="preserve">- współczynnik strat liniowych</t>
  </si>
  <si>
    <t xml:space="preserve"></t>
  </si>
  <si>
    <t xml:space="preserve">- sprawność zespołu pompowego</t>
  </si>
  <si>
    <t xml:space="preserve">Obliczenia średnicy optymalnej (wzór 20)</t>
  </si>
  <si>
    <t xml:space="preserve">d opt</t>
  </si>
  <si>
    <t xml:space="preserve">- średnica optymalna, średnica wewnętrzna</t>
  </si>
  <si>
    <t xml:space="preserve">- średnica optymalna</t>
  </si>
  <si>
    <t xml:space="preserve">Wybór rurociągu</t>
  </si>
  <si>
    <t xml:space="preserve">1) PE-AS PN16 280x25,4 </t>
  </si>
  <si>
    <t xml:space="preserve">- średnica wewnętrzna</t>
  </si>
  <si>
    <t xml:space="preserve">2) PE-AS PN16 315x28,6 </t>
  </si>
  <si>
    <t xml:space="preserve">K O S Z T Y   D L D   Ś R E D N I C Y   O P T Y M A L N EJ</t>
  </si>
  <si>
    <t xml:space="preserve">K O S Z T Y   D L A   W Y B R A N Y C H    Ś R E D N I C</t>
  </si>
  <si>
    <t xml:space="preserve">   Transpozycja</t>
  </si>
  <si>
    <t xml:space="preserve">   danych</t>
  </si>
  <si>
    <t xml:space="preserve">   do </t>
  </si>
  <si>
    <t xml:space="preserve">   wykresu</t>
  </si>
  <si>
    <t xml:space="preserve">d opt, dw</t>
  </si>
  <si>
    <t xml:space="preserve">Ki (kz)</t>
  </si>
  <si>
    <t xml:space="preserve">Ki + Ke</t>
  </si>
  <si>
    <t xml:space="preserve">A</t>
  </si>
  <si>
    <t xml:space="preserve">v</t>
  </si>
  <si>
    <t xml:space="preserve">p</t>
  </si>
  <si>
    <t xml:space="preserve">Ph</t>
  </si>
  <si>
    <t xml:space="preserve">Pel</t>
  </si>
  <si>
    <t xml:space="preserve">Ke</t>
  </si>
  <si>
    <t xml:space="preserve">m2</t>
  </si>
  <si>
    <t xml:space="preserve">m/s</t>
  </si>
  <si>
    <t xml:space="preserve">Pa</t>
  </si>
  <si>
    <t xml:space="preserve">W</t>
  </si>
  <si>
    <t xml:space="preserve">Ki +Ke</t>
  </si>
  <si>
    <t xml:space="preserve">Krok obliczeń kosztu zdyskontowanego</t>
  </si>
  <si>
    <t xml:space="preserve">Dt</t>
  </si>
  <si>
    <t xml:space="preserve">lata</t>
  </si>
  <si>
    <t xml:space="preserve">Obliczenia kosztów inwestycyjnych i rocznego kosztu eksploatacyjnego dla różnych średnic</t>
  </si>
  <si>
    <t xml:space="preserve">Ke/rok</t>
  </si>
  <si>
    <t xml:space="preserve">Koszy zdyskontowane</t>
  </si>
  <si>
    <t xml:space="preserve">  - stopa dyskontowa</t>
  </si>
  <si>
    <t xml:space="preserve">Czas</t>
  </si>
  <si>
    <r>
      <rPr>
        <b val="true"/>
        <sz val="10"/>
        <rFont val="Arial"/>
        <family val="2"/>
        <charset val="238"/>
      </rPr>
      <t xml:space="preserve">Roczny koszt zdyskontowany eksploatacji  </t>
    </r>
    <r>
      <rPr>
        <b val="true"/>
        <i val="true"/>
        <sz val="10"/>
        <rFont val="Arial"/>
        <family val="2"/>
        <charset val="238"/>
      </rPr>
      <t xml:space="preserve">Kei</t>
    </r>
  </si>
  <si>
    <r>
      <rPr>
        <b val="true"/>
        <sz val="10"/>
        <rFont val="Arial"/>
        <family val="2"/>
        <charset val="238"/>
      </rPr>
      <t xml:space="preserve">Koszt eksploatacji zdyskontowany, </t>
    </r>
    <r>
      <rPr>
        <b val="true"/>
        <i val="true"/>
        <sz val="10"/>
        <rFont val="Arial"/>
        <family val="2"/>
        <charset val="238"/>
      </rPr>
      <t xml:space="preserve">narastająco </t>
    </r>
    <r>
      <rPr>
        <b val="true"/>
        <sz val="10"/>
        <rFont val="Arial"/>
        <family val="2"/>
        <charset val="238"/>
      </rPr>
      <t xml:space="preserve">Ke</t>
    </r>
  </si>
  <si>
    <r>
      <rPr>
        <b val="true"/>
        <sz val="10"/>
        <rFont val="Arial"/>
        <family val="2"/>
        <charset val="238"/>
      </rPr>
      <t xml:space="preserve">Koszt zdyskontowany, </t>
    </r>
    <r>
      <rPr>
        <b val="true"/>
        <i val="true"/>
        <sz val="10"/>
        <rFont val="Arial"/>
        <family val="2"/>
        <charset val="238"/>
      </rPr>
      <t xml:space="preserve">narastająco </t>
    </r>
    <r>
      <rPr>
        <b val="true"/>
        <sz val="10"/>
        <rFont val="Arial"/>
        <family val="2"/>
        <charset val="238"/>
      </rPr>
      <t xml:space="preserve">NPV</t>
    </r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</si>
</sst>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00"/>
    <numFmt numFmtId="166" formatCode="#,##0.00"/>
    <numFmt numFmtId="167" formatCode="#,##0"/>
    <numFmt numFmtId="168" formatCode="#,##0.000"/>
    <numFmt numFmtId="169" formatCode="#,##0.000000"/>
    <numFmt numFmtId="170" formatCode="#,##0.0"/>
    <numFmt numFmtId="171" formatCode="0.000"/>
  </numFmts>
  <fonts count="12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i val="true"/>
      <sz val="10"/>
      <name val="Arial"/>
      <family val="2"/>
      <charset val="238"/>
    </font>
    <font>
      <sz val="11"/>
      <name val="Times New Roman"/>
      <family val="1"/>
      <charset val="238"/>
    </font>
    <font>
      <i val="true"/>
      <sz val="10"/>
      <name val="Symbol"/>
      <family val="0"/>
      <charset val="238"/>
    </font>
    <font>
      <sz val="10"/>
      <name val="Arial"/>
      <family val="2"/>
    </font>
    <font>
      <b val="true"/>
      <sz val="12"/>
      <name val="Arial"/>
      <family val="2"/>
    </font>
    <font>
      <b val="true"/>
      <i val="true"/>
      <sz val="10"/>
      <name val="Arial"/>
      <family val="2"/>
      <charset val="238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4EA6B"/>
        <bgColor rgb="FFAFD095"/>
      </patternFill>
    </fill>
    <fill>
      <patternFill patternType="solid">
        <fgColor rgb="FFF6F9D4"/>
        <bgColor rgb="FFFFF5CE"/>
      </patternFill>
    </fill>
    <fill>
      <patternFill patternType="solid">
        <fgColor rgb="FFFFD7D7"/>
        <bgColor rgb="FFFFDBB6"/>
      </patternFill>
    </fill>
    <fill>
      <patternFill patternType="solid">
        <fgColor rgb="FFDCDCFF"/>
        <bgColor rgb="FFDDDDDD"/>
      </patternFill>
    </fill>
    <fill>
      <patternFill patternType="solid">
        <fgColor rgb="FFAFD095"/>
        <bgColor rgb="FFB3B3B3"/>
      </patternFill>
    </fill>
    <fill>
      <patternFill patternType="solid">
        <fgColor rgb="FFFFDBB6"/>
        <bgColor rgb="FFFFD7D7"/>
      </patternFill>
    </fill>
    <fill>
      <patternFill patternType="solid">
        <fgColor rgb="FFFFF5CE"/>
        <bgColor rgb="FFF6F9D4"/>
      </patternFill>
    </fill>
    <fill>
      <patternFill patternType="solid">
        <fgColor rgb="FFFFFF00"/>
        <bgColor rgb="FFFFCC00"/>
      </patternFill>
    </fill>
    <fill>
      <patternFill patternType="solid">
        <fgColor rgb="FFFFFFD7"/>
        <bgColor rgb="FFF6F9D4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3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7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7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3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3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7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7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7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7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5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6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8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9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1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6F9D4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D7"/>
      <rgbColor rgb="FFFFD7D7"/>
      <rgbColor rgb="FF660066"/>
      <rgbColor rgb="FFFF8080"/>
      <rgbColor rgb="FF0066CC"/>
      <rgbColor rgb="FFDCDCFF"/>
      <rgbColor rgb="FF000080"/>
      <rgbColor rgb="FFFF00FF"/>
      <rgbColor rgb="FFD4EA6B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5CE"/>
      <rgbColor rgb="FFAFD095"/>
      <rgbColor rgb="FFFF99CC"/>
      <rgbColor rgb="FFCC99FF"/>
      <rgbColor rgb="FFFFDBB6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4586"/>
      <rgbColor rgb="FF00A93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Marker"/>
        <c:varyColors val="0"/>
        <c:ser>
          <c:idx val="0"/>
          <c:order val="0"/>
          <c:tx>
            <c:strRef>
              <c:f>'Srednica optymalna'!$I$22:$I$22</c:f>
              <c:strCache>
                <c:ptCount val="1"/>
                <c:pt idx="0">
                  <c:v>cj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'Srednica optymalna'!$H$23:$H$31</c:f>
              <c:numCache>
                <c:formatCode>General</c:formatCode>
                <c:ptCount val="9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141</c:v>
                </c:pt>
                <c:pt idx="4">
                  <c:v>150</c:v>
                </c:pt>
                <c:pt idx="5">
                  <c:v>200</c:v>
                </c:pt>
                <c:pt idx="6">
                  <c:v>250</c:v>
                </c:pt>
                <c:pt idx="7">
                  <c:v>300</c:v>
                </c:pt>
                <c:pt idx="8">
                  <c:v>350</c:v>
                </c:pt>
              </c:numCache>
            </c:numRef>
          </c:xVal>
          <c:yVal>
            <c:numRef>
              <c:f>'Srednica optymalna'!$I$23:$I$31</c:f>
              <c:numCache>
                <c:formatCode>General</c:formatCode>
                <c:ptCount val="9"/>
                <c:pt idx="0">
                  <c:v>0</c:v>
                </c:pt>
                <c:pt idx="1">
                  <c:v>29.3145782570255</c:v>
                </c:pt>
                <c:pt idx="2">
                  <c:v>117.258313028102</c:v>
                </c:pt>
                <c:pt idx="3">
                  <c:v>233.12125213117</c:v>
                </c:pt>
                <c:pt idx="4">
                  <c:v>263.83120431323</c:v>
                </c:pt>
                <c:pt idx="5">
                  <c:v>469.033252112409</c:v>
                </c:pt>
                <c:pt idx="6">
                  <c:v>732.864456425638</c:v>
                </c:pt>
                <c:pt idx="7">
                  <c:v>1055.32481725292</c:v>
                </c:pt>
                <c:pt idx="8">
                  <c:v>1436.41433459425</c:v>
                </c:pt>
              </c:numCache>
            </c:numRef>
          </c:yVal>
          <c:smooth val="0"/>
        </c:ser>
        <c:axId val="262006"/>
        <c:axId val="19454267"/>
      </c:scatterChart>
      <c:valAx>
        <c:axId val="262006"/>
        <c:scaling>
          <c:orientation val="minMax"/>
          <c:max val="350"/>
          <c:min val="0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minorGridlines>
          <c:spPr>
            <a:ln w="0">
              <a:solidFill>
                <a:srgbClr val="dddddd"/>
              </a:solidFill>
            </a:ln>
          </c:spPr>
        </c:minorGridlines>
        <c:title>
          <c:tx>
            <c:rich>
              <a:bodyPr rot="0"/>
              <a:lstStyle/>
              <a:p>
                <a:pPr>
                  <a:defRPr b="1" sz="1200" spc="-1" strike="noStrike">
                    <a:latin typeface="Arial"/>
                  </a:defRPr>
                </a:pPr>
                <a:r>
                  <a:rPr b="1" sz="1200" spc="-1" strike="noStrike">
                    <a:latin typeface="Arial"/>
                  </a:rPr>
                  <a:t>dw [mm]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9454267"/>
        <c:crosses val="autoZero"/>
        <c:crossBetween val="between"/>
        <c:majorUnit val="100"/>
      </c:valAx>
      <c:valAx>
        <c:axId val="19454267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1" sz="1200" spc="-1" strike="noStrike">
                    <a:latin typeface="Arial"/>
                  </a:defRPr>
                </a:pPr>
                <a:r>
                  <a:rPr b="1" sz="1200" spc="-1" strike="noStrike">
                    <a:latin typeface="Arial"/>
                  </a:rPr>
                  <a:t>cj [zł / m]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62006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Marker"/>
        <c:varyColors val="0"/>
        <c:ser>
          <c:idx val="0"/>
          <c:order val="0"/>
          <c:spPr>
            <a:solidFill>
              <a:srgbClr val="ff0000"/>
            </a:solidFill>
            <a:ln w="144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'Zmiana średnicy od czasu'!$M$47:$M$52</c:f>
              <c:numCache>
                <c:formatCode>General</c:formatCode>
                <c:ptCount val="6"/>
                <c:pt idx="0">
                  <c:v>220</c:v>
                </c:pt>
                <c:pt idx="1">
                  <c:v>240</c:v>
                </c:pt>
                <c:pt idx="2">
                  <c:v>260</c:v>
                </c:pt>
                <c:pt idx="3">
                  <c:v>280</c:v>
                </c:pt>
                <c:pt idx="4">
                  <c:v>300</c:v>
                </c:pt>
                <c:pt idx="5">
                  <c:v>320</c:v>
                </c:pt>
              </c:numCache>
            </c:numRef>
          </c:xVal>
          <c:yVal>
            <c:numRef>
              <c:f>'Zmiana średnicy od czasu'!$O$47:$O$52</c:f>
              <c:numCache>
                <c:formatCode>General</c:formatCode>
                <c:ptCount val="6"/>
                <c:pt idx="0">
                  <c:v>567.530235056014</c:v>
                </c:pt>
                <c:pt idx="1">
                  <c:v>675.407883041868</c:v>
                </c:pt>
                <c:pt idx="2">
                  <c:v>792.666196069971</c:v>
                </c:pt>
                <c:pt idx="3">
                  <c:v>919.305174140321</c:v>
                </c:pt>
                <c:pt idx="4">
                  <c:v>1055.32481725292</c:v>
                </c:pt>
                <c:pt idx="5">
                  <c:v>1200.72512540777</c:v>
                </c:pt>
              </c:numCache>
            </c:numRef>
          </c:yVal>
          <c:smooth val="1"/>
        </c:ser>
        <c:ser>
          <c:idx val="1"/>
          <c:order val="1"/>
          <c:spPr>
            <a:solidFill>
              <a:srgbClr val="00a933"/>
            </a:solidFill>
            <a:ln w="28800">
              <a:solidFill>
                <a:srgbClr val="00a933"/>
              </a:solidFill>
              <a:round/>
            </a:ln>
          </c:spP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'Zmiana średnicy od czasu'!$J$47:$J$52</c:f>
              <c:numCache>
                <c:formatCode>General</c:formatCode>
                <c:ptCount val="6"/>
                <c:pt idx="0">
                  <c:v>227.272587459353</c:v>
                </c:pt>
                <c:pt idx="1">
                  <c:v>250.929280559386</c:v>
                </c:pt>
                <c:pt idx="2">
                  <c:v>265.893202964091</c:v>
                </c:pt>
                <c:pt idx="3">
                  <c:v>277.048387339333</c:v>
                </c:pt>
                <c:pt idx="4">
                  <c:v>286.022312827249</c:v>
                </c:pt>
                <c:pt idx="5">
                  <c:v>293.569897149795</c:v>
                </c:pt>
              </c:numCache>
            </c:numRef>
          </c:xVal>
          <c:yVal>
            <c:numRef>
              <c:f>'Zmiana średnicy od czasu'!$K$47:$K$52</c:f>
              <c:numCache>
                <c:formatCode>General</c:formatCode>
                <c:ptCount val="6"/>
                <c:pt idx="0">
                  <c:v>847.695725210726</c:v>
                </c:pt>
                <c:pt idx="1">
                  <c:v>1033.35266364264</c:v>
                </c:pt>
                <c:pt idx="2">
                  <c:v>1160.27344193362</c:v>
                </c:pt>
                <c:pt idx="3">
                  <c:v>1259.67100658894</c:v>
                </c:pt>
                <c:pt idx="4">
                  <c:v>1342.59711185635</c:v>
                </c:pt>
                <c:pt idx="5">
                  <c:v>1414.3891683279</c:v>
                </c:pt>
              </c:numCache>
            </c:numRef>
          </c:yVal>
          <c:smooth val="1"/>
        </c:ser>
        <c:ser>
          <c:idx val="2"/>
          <c:order val="2"/>
          <c:spPr>
            <a:solidFill>
              <a:srgbClr val="ff0000"/>
            </a:solidFill>
            <a:ln w="72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'Zmiana średnicy od czasu'!$M$47:$M$52</c:f>
              <c:numCache>
                <c:formatCode>General</c:formatCode>
                <c:ptCount val="6"/>
                <c:pt idx="0">
                  <c:v>220</c:v>
                </c:pt>
                <c:pt idx="1">
                  <c:v>240</c:v>
                </c:pt>
                <c:pt idx="2">
                  <c:v>260</c:v>
                </c:pt>
                <c:pt idx="3">
                  <c:v>280</c:v>
                </c:pt>
                <c:pt idx="4">
                  <c:v>300</c:v>
                </c:pt>
                <c:pt idx="5">
                  <c:v>320</c:v>
                </c:pt>
              </c:numCache>
            </c:numRef>
          </c:xVal>
          <c:yVal>
            <c:numRef>
              <c:f>'Zmiana średnicy od czasu'!$W$47:$W$52</c:f>
              <c:numCache>
                <c:formatCode>General</c:formatCode>
                <c:ptCount val="6"/>
                <c:pt idx="0">
                  <c:v>284.760124521438</c:v>
                </c:pt>
                <c:pt idx="1">
                  <c:v>184.304682734947</c:v>
                </c:pt>
                <c:pt idx="2">
                  <c:v>123.516745035059</c:v>
                </c:pt>
                <c:pt idx="3">
                  <c:v>85.2712091953914</c:v>
                </c:pt>
                <c:pt idx="4">
                  <c:v>60.3929584385872</c:v>
                </c:pt>
                <c:pt idx="5">
                  <c:v>43.7363651412031</c:v>
                </c:pt>
              </c:numCache>
            </c:numRef>
          </c:yVal>
          <c:smooth val="1"/>
        </c:ser>
        <c:ser>
          <c:idx val="3"/>
          <c:order val="3"/>
          <c:spPr>
            <a:solidFill>
              <a:srgbClr val="ff0000"/>
            </a:solidFill>
            <a:ln w="72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'Zmiana średnicy od czasu'!$M$47:$M$52</c:f>
              <c:numCache>
                <c:formatCode>General</c:formatCode>
                <c:ptCount val="6"/>
                <c:pt idx="0">
                  <c:v>220</c:v>
                </c:pt>
                <c:pt idx="1">
                  <c:v>240</c:v>
                </c:pt>
                <c:pt idx="2">
                  <c:v>260</c:v>
                </c:pt>
                <c:pt idx="3">
                  <c:v>280</c:v>
                </c:pt>
                <c:pt idx="4">
                  <c:v>300</c:v>
                </c:pt>
                <c:pt idx="5">
                  <c:v>320</c:v>
                </c:pt>
              </c:numCache>
            </c:numRef>
          </c:xVal>
          <c:yVal>
            <c:numRef>
              <c:f>'Zmiana średnicy od czasu'!$X$47:$X$52</c:f>
              <c:numCache>
                <c:formatCode>General</c:formatCode>
                <c:ptCount val="6"/>
                <c:pt idx="0">
                  <c:v>569.520249042877</c:v>
                </c:pt>
                <c:pt idx="1">
                  <c:v>368.609365469893</c:v>
                </c:pt>
                <c:pt idx="2">
                  <c:v>247.033490070118</c:v>
                </c:pt>
                <c:pt idx="3">
                  <c:v>170.542418390783</c:v>
                </c:pt>
                <c:pt idx="4">
                  <c:v>120.785916877174</c:v>
                </c:pt>
                <c:pt idx="5">
                  <c:v>87.4727302824062</c:v>
                </c:pt>
              </c:numCache>
            </c:numRef>
          </c:yVal>
          <c:smooth val="1"/>
        </c:ser>
        <c:ser>
          <c:idx val="4"/>
          <c:order val="4"/>
          <c:spPr>
            <a:solidFill>
              <a:srgbClr val="ff0000"/>
            </a:solidFill>
            <a:ln w="72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'Zmiana średnicy od czasu'!$M$47:$M$52</c:f>
              <c:numCache>
                <c:formatCode>General</c:formatCode>
                <c:ptCount val="6"/>
                <c:pt idx="0">
                  <c:v>220</c:v>
                </c:pt>
                <c:pt idx="1">
                  <c:v>240</c:v>
                </c:pt>
                <c:pt idx="2">
                  <c:v>260</c:v>
                </c:pt>
                <c:pt idx="3">
                  <c:v>280</c:v>
                </c:pt>
                <c:pt idx="4">
                  <c:v>300</c:v>
                </c:pt>
                <c:pt idx="5">
                  <c:v>320</c:v>
                </c:pt>
              </c:numCache>
            </c:numRef>
          </c:xVal>
          <c:yVal>
            <c:numRef>
              <c:f>'Zmiana średnicy od czasu'!$Y$47:$Y$52</c:f>
              <c:numCache>
                <c:formatCode>General</c:formatCode>
                <c:ptCount val="6"/>
                <c:pt idx="0">
                  <c:v>854.280373564315</c:v>
                </c:pt>
                <c:pt idx="1">
                  <c:v>552.914048204839</c:v>
                </c:pt>
                <c:pt idx="2">
                  <c:v>370.550235105177</c:v>
                </c:pt>
                <c:pt idx="3">
                  <c:v>255.813627586174</c:v>
                </c:pt>
                <c:pt idx="4">
                  <c:v>181.178875315762</c:v>
                </c:pt>
                <c:pt idx="5">
                  <c:v>131.209095423609</c:v>
                </c:pt>
              </c:numCache>
            </c:numRef>
          </c:yVal>
          <c:smooth val="1"/>
        </c:ser>
        <c:ser>
          <c:idx val="5"/>
          <c:order val="5"/>
          <c:spPr>
            <a:solidFill>
              <a:srgbClr val="ff0000"/>
            </a:solidFill>
            <a:ln w="72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'Zmiana średnicy od czasu'!$M$47:$M$52</c:f>
              <c:numCache>
                <c:formatCode>General</c:formatCode>
                <c:ptCount val="6"/>
                <c:pt idx="0">
                  <c:v>220</c:v>
                </c:pt>
                <c:pt idx="1">
                  <c:v>240</c:v>
                </c:pt>
                <c:pt idx="2">
                  <c:v>260</c:v>
                </c:pt>
                <c:pt idx="3">
                  <c:v>280</c:v>
                </c:pt>
                <c:pt idx="4">
                  <c:v>300</c:v>
                </c:pt>
                <c:pt idx="5">
                  <c:v>320</c:v>
                </c:pt>
              </c:numCache>
            </c:numRef>
          </c:xVal>
          <c:yVal>
            <c:numRef>
              <c:f>'Zmiana średnicy od czasu'!$Z$47:$Z$52</c:f>
              <c:numCache>
                <c:formatCode>General</c:formatCode>
                <c:ptCount val="6"/>
                <c:pt idx="0">
                  <c:v>1139.04049808575</c:v>
                </c:pt>
                <c:pt idx="1">
                  <c:v>737.218730939786</c:v>
                </c:pt>
                <c:pt idx="2">
                  <c:v>494.066980140236</c:v>
                </c:pt>
                <c:pt idx="3">
                  <c:v>341.084836781565</c:v>
                </c:pt>
                <c:pt idx="4">
                  <c:v>241.571833754349</c:v>
                </c:pt>
                <c:pt idx="5">
                  <c:v>174.945460564812</c:v>
                </c:pt>
              </c:numCache>
            </c:numRef>
          </c:yVal>
          <c:smooth val="1"/>
        </c:ser>
        <c:ser>
          <c:idx val="6"/>
          <c:order val="6"/>
          <c:spPr>
            <a:solidFill>
              <a:srgbClr val="ff0000"/>
            </a:solidFill>
            <a:ln w="72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'Zmiana średnicy od czasu'!$M$47:$M$52</c:f>
              <c:numCache>
                <c:formatCode>General</c:formatCode>
                <c:ptCount val="6"/>
                <c:pt idx="0">
                  <c:v>220</c:v>
                </c:pt>
                <c:pt idx="1">
                  <c:v>240</c:v>
                </c:pt>
                <c:pt idx="2">
                  <c:v>260</c:v>
                </c:pt>
                <c:pt idx="3">
                  <c:v>280</c:v>
                </c:pt>
                <c:pt idx="4">
                  <c:v>300</c:v>
                </c:pt>
                <c:pt idx="5">
                  <c:v>320</c:v>
                </c:pt>
              </c:numCache>
            </c:numRef>
          </c:xVal>
          <c:yVal>
            <c:numRef>
              <c:f>'Zmiana średnicy od czasu'!$AA$47:$AA$52</c:f>
              <c:numCache>
                <c:formatCode>General</c:formatCode>
                <c:ptCount val="6"/>
                <c:pt idx="0">
                  <c:v>1423.80062260719</c:v>
                </c:pt>
                <c:pt idx="1">
                  <c:v>921.523413674732</c:v>
                </c:pt>
                <c:pt idx="2">
                  <c:v>617.583725175295</c:v>
                </c:pt>
                <c:pt idx="3">
                  <c:v>426.356045976957</c:v>
                </c:pt>
                <c:pt idx="4">
                  <c:v>301.964792192936</c:v>
                </c:pt>
                <c:pt idx="5">
                  <c:v>218.681825706016</c:v>
                </c:pt>
              </c:numCache>
            </c:numRef>
          </c:yVal>
          <c:smooth val="1"/>
        </c:ser>
        <c:ser>
          <c:idx val="7"/>
          <c:order val="7"/>
          <c:spPr>
            <a:solidFill>
              <a:srgbClr val="ff0000"/>
            </a:solidFill>
            <a:ln w="72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'Zmiana średnicy od czasu'!$M$47:$M$52</c:f>
              <c:numCache>
                <c:formatCode>General</c:formatCode>
                <c:ptCount val="6"/>
                <c:pt idx="0">
                  <c:v>220</c:v>
                </c:pt>
                <c:pt idx="1">
                  <c:v>240</c:v>
                </c:pt>
                <c:pt idx="2">
                  <c:v>260</c:v>
                </c:pt>
                <c:pt idx="3">
                  <c:v>280</c:v>
                </c:pt>
                <c:pt idx="4">
                  <c:v>300</c:v>
                </c:pt>
                <c:pt idx="5">
                  <c:v>320</c:v>
                </c:pt>
              </c:numCache>
            </c:numRef>
          </c:xVal>
          <c:yVal>
            <c:numRef>
              <c:f>'Zmiana średnicy od czasu'!$AB$47:$AB$52</c:f>
              <c:numCache>
                <c:formatCode>General</c:formatCode>
                <c:ptCount val="6"/>
                <c:pt idx="0">
                  <c:v>1708.56074712863</c:v>
                </c:pt>
                <c:pt idx="1">
                  <c:v>1105.82809640968</c:v>
                </c:pt>
                <c:pt idx="2">
                  <c:v>741.100470210354</c:v>
                </c:pt>
                <c:pt idx="3">
                  <c:v>511.627255172348</c:v>
                </c:pt>
                <c:pt idx="4">
                  <c:v>362.357750631523</c:v>
                </c:pt>
                <c:pt idx="5">
                  <c:v>262.418190847219</c:v>
                </c:pt>
              </c:numCache>
            </c:numRef>
          </c:yVal>
          <c:smooth val="1"/>
        </c:ser>
        <c:ser>
          <c:idx val="8"/>
          <c:order val="8"/>
          <c:spPr>
            <a:solidFill>
              <a:srgbClr val="0000ff"/>
            </a:solidFill>
            <a:ln w="72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'Zmiana średnicy od czasu'!$M$47:$M$52</c:f>
              <c:numCache>
                <c:formatCode>General</c:formatCode>
                <c:ptCount val="6"/>
                <c:pt idx="0">
                  <c:v>220</c:v>
                </c:pt>
                <c:pt idx="1">
                  <c:v>240</c:v>
                </c:pt>
                <c:pt idx="2">
                  <c:v>260</c:v>
                </c:pt>
                <c:pt idx="3">
                  <c:v>280</c:v>
                </c:pt>
                <c:pt idx="4">
                  <c:v>300</c:v>
                </c:pt>
                <c:pt idx="5">
                  <c:v>320</c:v>
                </c:pt>
              </c:numCache>
            </c:numRef>
          </c:xVal>
          <c:yVal>
            <c:numRef>
              <c:f>'Zmiana średnicy od czasu'!$AD$47:$AD$52</c:f>
              <c:numCache>
                <c:formatCode>General</c:formatCode>
                <c:ptCount val="6"/>
                <c:pt idx="0">
                  <c:v>852.290359577453</c:v>
                </c:pt>
                <c:pt idx="1">
                  <c:v>859.712565776815</c:v>
                </c:pt>
                <c:pt idx="2">
                  <c:v>916.18294110503</c:v>
                </c:pt>
                <c:pt idx="3">
                  <c:v>1004.57638333571</c:v>
                </c:pt>
                <c:pt idx="4">
                  <c:v>1115.71777569151</c:v>
                </c:pt>
                <c:pt idx="5">
                  <c:v>1244.46149054897</c:v>
                </c:pt>
              </c:numCache>
            </c:numRef>
          </c:yVal>
          <c:smooth val="1"/>
        </c:ser>
        <c:ser>
          <c:idx val="9"/>
          <c:order val="9"/>
          <c:spPr>
            <a:solidFill>
              <a:srgbClr val="0000ff"/>
            </a:solidFill>
            <a:ln w="72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'Zmiana średnicy od czasu'!$M$47:$M$52</c:f>
              <c:numCache>
                <c:formatCode>General</c:formatCode>
                <c:ptCount val="6"/>
                <c:pt idx="0">
                  <c:v>220</c:v>
                </c:pt>
                <c:pt idx="1">
                  <c:v>240</c:v>
                </c:pt>
                <c:pt idx="2">
                  <c:v>260</c:v>
                </c:pt>
                <c:pt idx="3">
                  <c:v>280</c:v>
                </c:pt>
                <c:pt idx="4">
                  <c:v>300</c:v>
                </c:pt>
                <c:pt idx="5">
                  <c:v>320</c:v>
                </c:pt>
              </c:numCache>
            </c:numRef>
          </c:xVal>
          <c:yVal>
            <c:numRef>
              <c:f>'Zmiana średnicy od czasu'!$AE$47:$AE$52</c:f>
              <c:numCache>
                <c:formatCode>General</c:formatCode>
                <c:ptCount val="6"/>
                <c:pt idx="0">
                  <c:v>1137.05048409889</c:v>
                </c:pt>
                <c:pt idx="1">
                  <c:v>1044.01724851176</c:v>
                </c:pt>
                <c:pt idx="2">
                  <c:v>1039.69968614009</c:v>
                </c:pt>
                <c:pt idx="3">
                  <c:v>1089.8475925311</c:v>
                </c:pt>
                <c:pt idx="4">
                  <c:v>1176.11073413009</c:v>
                </c:pt>
                <c:pt idx="5">
                  <c:v>1288.19785569017</c:v>
                </c:pt>
              </c:numCache>
            </c:numRef>
          </c:yVal>
          <c:smooth val="1"/>
        </c:ser>
        <c:ser>
          <c:idx val="10"/>
          <c:order val="10"/>
          <c:spPr>
            <a:solidFill>
              <a:srgbClr val="0000ff"/>
            </a:solidFill>
            <a:ln w="72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'Zmiana średnicy od czasu'!$M$47:$M$52</c:f>
              <c:numCache>
                <c:formatCode>General</c:formatCode>
                <c:ptCount val="6"/>
                <c:pt idx="0">
                  <c:v>220</c:v>
                </c:pt>
                <c:pt idx="1">
                  <c:v>240</c:v>
                </c:pt>
                <c:pt idx="2">
                  <c:v>260</c:v>
                </c:pt>
                <c:pt idx="3">
                  <c:v>280</c:v>
                </c:pt>
                <c:pt idx="4">
                  <c:v>300</c:v>
                </c:pt>
                <c:pt idx="5">
                  <c:v>320</c:v>
                </c:pt>
              </c:numCache>
            </c:numRef>
          </c:xVal>
          <c:yVal>
            <c:numRef>
              <c:f>'Zmiana średnicy od czasu'!$AF$47:$AF$52</c:f>
              <c:numCache>
                <c:formatCode>General</c:formatCode>
                <c:ptCount val="6"/>
                <c:pt idx="0">
                  <c:v>1421.81060862033</c:v>
                </c:pt>
                <c:pt idx="1">
                  <c:v>1228.32193124671</c:v>
                </c:pt>
                <c:pt idx="2">
                  <c:v>1163.21643117515</c:v>
                </c:pt>
                <c:pt idx="3">
                  <c:v>1175.11880172649</c:v>
                </c:pt>
                <c:pt idx="4">
                  <c:v>1236.50369256868</c:v>
                </c:pt>
                <c:pt idx="5">
                  <c:v>1331.93422083138</c:v>
                </c:pt>
              </c:numCache>
            </c:numRef>
          </c:yVal>
          <c:smooth val="1"/>
        </c:ser>
        <c:ser>
          <c:idx val="11"/>
          <c:order val="11"/>
          <c:spPr>
            <a:solidFill>
              <a:srgbClr val="0000ff"/>
            </a:solidFill>
            <a:ln w="72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'Zmiana średnicy od czasu'!$M$47:$M$52</c:f>
              <c:numCache>
                <c:formatCode>General</c:formatCode>
                <c:ptCount val="6"/>
                <c:pt idx="0">
                  <c:v>220</c:v>
                </c:pt>
                <c:pt idx="1">
                  <c:v>240</c:v>
                </c:pt>
                <c:pt idx="2">
                  <c:v>260</c:v>
                </c:pt>
                <c:pt idx="3">
                  <c:v>280</c:v>
                </c:pt>
                <c:pt idx="4">
                  <c:v>300</c:v>
                </c:pt>
                <c:pt idx="5">
                  <c:v>320</c:v>
                </c:pt>
              </c:numCache>
            </c:numRef>
          </c:xVal>
          <c:yVal>
            <c:numRef>
              <c:f>'Zmiana średnicy od czasu'!$AG$47:$AG$52</c:f>
              <c:numCache>
                <c:formatCode>General</c:formatCode>
                <c:ptCount val="6"/>
                <c:pt idx="0">
                  <c:v>1706.57073314177</c:v>
                </c:pt>
                <c:pt idx="1">
                  <c:v>1412.62661398165</c:v>
                </c:pt>
                <c:pt idx="2">
                  <c:v>1286.73317621021</c:v>
                </c:pt>
                <c:pt idx="3">
                  <c:v>1260.39001092189</c:v>
                </c:pt>
                <c:pt idx="4">
                  <c:v>1296.89665100727</c:v>
                </c:pt>
                <c:pt idx="5">
                  <c:v>1375.67058597258</c:v>
                </c:pt>
              </c:numCache>
            </c:numRef>
          </c:yVal>
          <c:smooth val="1"/>
        </c:ser>
        <c:ser>
          <c:idx val="12"/>
          <c:order val="12"/>
          <c:spPr>
            <a:solidFill>
              <a:srgbClr val="0000ff"/>
            </a:solidFill>
            <a:ln w="72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'Zmiana średnicy od czasu'!$M$47:$M$52</c:f>
              <c:numCache>
                <c:formatCode>General</c:formatCode>
                <c:ptCount val="6"/>
                <c:pt idx="0">
                  <c:v>220</c:v>
                </c:pt>
                <c:pt idx="1">
                  <c:v>240</c:v>
                </c:pt>
                <c:pt idx="2">
                  <c:v>260</c:v>
                </c:pt>
                <c:pt idx="3">
                  <c:v>280</c:v>
                </c:pt>
                <c:pt idx="4">
                  <c:v>300</c:v>
                </c:pt>
                <c:pt idx="5">
                  <c:v>320</c:v>
                </c:pt>
              </c:numCache>
            </c:numRef>
          </c:xVal>
          <c:yVal>
            <c:numRef>
              <c:f>'Zmiana średnicy od czasu'!$AH$47:$AH$52</c:f>
              <c:numCache>
                <c:formatCode>General</c:formatCode>
                <c:ptCount val="6"/>
                <c:pt idx="0">
                  <c:v>1991.33085766321</c:v>
                </c:pt>
                <c:pt idx="1">
                  <c:v>1596.9312967166</c:v>
                </c:pt>
                <c:pt idx="2">
                  <c:v>1410.24992124527</c:v>
                </c:pt>
                <c:pt idx="3">
                  <c:v>1345.66122011728</c:v>
                </c:pt>
                <c:pt idx="4">
                  <c:v>1357.28960944586</c:v>
                </c:pt>
                <c:pt idx="5">
                  <c:v>1419.40695111378</c:v>
                </c:pt>
              </c:numCache>
            </c:numRef>
          </c:yVal>
          <c:smooth val="1"/>
        </c:ser>
        <c:ser>
          <c:idx val="13"/>
          <c:order val="13"/>
          <c:spPr>
            <a:solidFill>
              <a:srgbClr val="0000ff"/>
            </a:solidFill>
            <a:ln w="72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'Zmiana średnicy od czasu'!$M$47:$M$52</c:f>
              <c:numCache>
                <c:formatCode>General</c:formatCode>
                <c:ptCount val="6"/>
                <c:pt idx="0">
                  <c:v>220</c:v>
                </c:pt>
                <c:pt idx="1">
                  <c:v>240</c:v>
                </c:pt>
                <c:pt idx="2">
                  <c:v>260</c:v>
                </c:pt>
                <c:pt idx="3">
                  <c:v>280</c:v>
                </c:pt>
                <c:pt idx="4">
                  <c:v>300</c:v>
                </c:pt>
                <c:pt idx="5">
                  <c:v>320</c:v>
                </c:pt>
              </c:numCache>
            </c:numRef>
          </c:xVal>
          <c:yVal>
            <c:numRef>
              <c:f>'Zmiana średnicy od czasu'!$AI$47:$AI$52</c:f>
              <c:numCache>
                <c:formatCode>General</c:formatCode>
                <c:ptCount val="6"/>
                <c:pt idx="0">
                  <c:v>2276.09098218465</c:v>
                </c:pt>
                <c:pt idx="1">
                  <c:v>1781.23597945155</c:v>
                </c:pt>
                <c:pt idx="2">
                  <c:v>1533.76666628032</c:v>
                </c:pt>
                <c:pt idx="3">
                  <c:v>1430.93242931267</c:v>
                </c:pt>
                <c:pt idx="4">
                  <c:v>1417.68256788444</c:v>
                </c:pt>
                <c:pt idx="5">
                  <c:v>1463.14331625498</c:v>
                </c:pt>
              </c:numCache>
            </c:numRef>
          </c:yVal>
          <c:smooth val="1"/>
        </c:ser>
        <c:axId val="71221267"/>
        <c:axId val="66505301"/>
      </c:scatterChart>
      <c:valAx>
        <c:axId val="71221267"/>
        <c:scaling>
          <c:orientation val="minMax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6505301"/>
        <c:crosses val="autoZero"/>
        <c:crossBetween val="between"/>
      </c:valAx>
      <c:valAx>
        <c:axId val="66505301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1221267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990631433012645"/>
          <c:y val="0.0282598257768022"/>
          <c:w val="0.85510229802966"/>
          <c:h val="0.86219905343302"/>
        </c:manualLayout>
      </c:layout>
      <c:scatterChart>
        <c:scatterStyle val="line"/>
        <c:varyColors val="0"/>
        <c:ser>
          <c:idx val="0"/>
          <c:order val="0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'Obliczenia zdyskontowane'!$R$42:$W$42</c:f>
              <c:numCache>
                <c:formatCode>General</c:formatCode>
                <c:ptCount val="6"/>
                <c:pt idx="0">
                  <c:v>220</c:v>
                </c:pt>
                <c:pt idx="1">
                  <c:v>240</c:v>
                </c:pt>
                <c:pt idx="2">
                  <c:v>260</c:v>
                </c:pt>
                <c:pt idx="3">
                  <c:v>280</c:v>
                </c:pt>
                <c:pt idx="4">
                  <c:v>300</c:v>
                </c:pt>
                <c:pt idx="5">
                  <c:v>320</c:v>
                </c:pt>
              </c:numCache>
            </c:numRef>
          </c:xVal>
          <c:yVal>
            <c:numRef>
              <c:f>'Obliczenia zdyskontowane'!$R$44:$W$44</c:f>
              <c:numCache>
                <c:formatCode>General</c:formatCode>
                <c:ptCount val="6"/>
                <c:pt idx="0">
                  <c:v>567.530235056014</c:v>
                </c:pt>
                <c:pt idx="1">
                  <c:v>675.407883041868</c:v>
                </c:pt>
                <c:pt idx="2">
                  <c:v>792.666196069971</c:v>
                </c:pt>
                <c:pt idx="3">
                  <c:v>919.305174140321</c:v>
                </c:pt>
                <c:pt idx="4">
                  <c:v>1055.32481725292</c:v>
                </c:pt>
                <c:pt idx="5">
                  <c:v>1200.72512540777</c:v>
                </c:pt>
              </c:numCache>
            </c:numRef>
          </c:yVal>
          <c:smooth val="1"/>
        </c:ser>
        <c:ser>
          <c:idx val="1"/>
          <c:order val="1"/>
          <c:spPr>
            <a:solidFill>
              <a:srgbClr val="ff0000"/>
            </a:solidFill>
            <a:ln w="72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'Obliczenia zdyskontowane'!$R$42:$W$42</c:f>
              <c:numCache>
                <c:formatCode>General</c:formatCode>
                <c:ptCount val="6"/>
                <c:pt idx="0">
                  <c:v>220</c:v>
                </c:pt>
                <c:pt idx="1">
                  <c:v>240</c:v>
                </c:pt>
                <c:pt idx="2">
                  <c:v>260</c:v>
                </c:pt>
                <c:pt idx="3">
                  <c:v>280</c:v>
                </c:pt>
                <c:pt idx="4">
                  <c:v>300</c:v>
                </c:pt>
                <c:pt idx="5">
                  <c:v>320</c:v>
                </c:pt>
              </c:numCache>
            </c:numRef>
          </c:xVal>
          <c:yVal>
            <c:numRef>
              <c:f>'Obliczenia zdyskontowane'!$K$63:$P$63</c:f>
              <c:numCache>
                <c:formatCode>General</c:formatCode>
                <c:ptCount val="6"/>
                <c:pt idx="0">
                  <c:v>246.572463168299</c:v>
                </c:pt>
                <c:pt idx="1">
                  <c:v>159.588564837793</c:v>
                </c:pt>
                <c:pt idx="2">
                  <c:v>106.952573212309</c:v>
                </c:pt>
                <c:pt idx="3">
                  <c:v>73.8359421775854</c:v>
                </c:pt>
                <c:pt idx="4">
                  <c:v>52.293980926048</c:v>
                </c:pt>
                <c:pt idx="5">
                  <c:v>37.871114507406</c:v>
                </c:pt>
              </c:numCache>
            </c:numRef>
          </c:yVal>
          <c:smooth val="1"/>
        </c:ser>
        <c:ser>
          <c:idx val="2"/>
          <c:order val="2"/>
          <c:spPr>
            <a:solidFill>
              <a:srgbClr val="ff0000"/>
            </a:solidFill>
            <a:ln w="72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'Obliczenia zdyskontowane'!$R$42:$W$42</c:f>
              <c:numCache>
                <c:formatCode>General</c:formatCode>
                <c:ptCount val="6"/>
                <c:pt idx="0">
                  <c:v>220</c:v>
                </c:pt>
                <c:pt idx="1">
                  <c:v>240</c:v>
                </c:pt>
                <c:pt idx="2">
                  <c:v>260</c:v>
                </c:pt>
                <c:pt idx="3">
                  <c:v>280</c:v>
                </c:pt>
                <c:pt idx="4">
                  <c:v>300</c:v>
                </c:pt>
                <c:pt idx="5">
                  <c:v>320</c:v>
                </c:pt>
              </c:numCache>
            </c:numRef>
          </c:xVal>
          <c:yVal>
            <c:numRef>
              <c:f>'Obliczenia zdyskontowane'!$K$68:$P$68</c:f>
              <c:numCache>
                <c:formatCode>General</c:formatCode>
                <c:ptCount val="6"/>
                <c:pt idx="0">
                  <c:v>439.768439991242</c:v>
                </c:pt>
                <c:pt idx="1">
                  <c:v>284.630381257352</c:v>
                </c:pt>
                <c:pt idx="2">
                  <c:v>190.752712895286</c:v>
                </c:pt>
                <c:pt idx="3">
                  <c:v>131.688334899576</c:v>
                </c:pt>
                <c:pt idx="4">
                  <c:v>93.2676833304091</c:v>
                </c:pt>
                <c:pt idx="5">
                  <c:v>67.5441236772818</c:v>
                </c:pt>
              </c:numCache>
            </c:numRef>
          </c:yVal>
          <c:smooth val="1"/>
        </c:ser>
        <c:ser>
          <c:idx val="3"/>
          <c:order val="3"/>
          <c:spPr>
            <a:solidFill>
              <a:srgbClr val="ff0000"/>
            </a:solidFill>
            <a:ln w="72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'Obliczenia zdyskontowane'!$R$42:$W$42</c:f>
              <c:numCache>
                <c:formatCode>General</c:formatCode>
                <c:ptCount val="6"/>
                <c:pt idx="0">
                  <c:v>220</c:v>
                </c:pt>
                <c:pt idx="1">
                  <c:v>240</c:v>
                </c:pt>
                <c:pt idx="2">
                  <c:v>260</c:v>
                </c:pt>
                <c:pt idx="3">
                  <c:v>280</c:v>
                </c:pt>
                <c:pt idx="4">
                  <c:v>300</c:v>
                </c:pt>
                <c:pt idx="5">
                  <c:v>320</c:v>
                </c:pt>
              </c:numCache>
            </c:numRef>
          </c:xVal>
          <c:yVal>
            <c:numRef>
              <c:f>'Obliczenia zdyskontowane'!$K$73:$P$73</c:f>
              <c:numCache>
                <c:formatCode>General</c:formatCode>
                <c:ptCount val="6"/>
                <c:pt idx="0">
                  <c:v>591.142543088451</c:v>
                </c:pt>
                <c:pt idx="1">
                  <c:v>382.603916324822</c:v>
                </c:pt>
                <c:pt idx="2">
                  <c:v>256.412315090611</c:v>
                </c:pt>
                <c:pt idx="3">
                  <c:v>177.017198390065</c:v>
                </c:pt>
                <c:pt idx="4">
                  <c:v>125.371651301318</c:v>
                </c:pt>
                <c:pt idx="5">
                  <c:v>90.7937027997381</c:v>
                </c:pt>
              </c:numCache>
            </c:numRef>
          </c:yVal>
          <c:smooth val="1"/>
        </c:ser>
        <c:ser>
          <c:idx val="4"/>
          <c:order val="4"/>
          <c:spPr>
            <a:solidFill>
              <a:srgbClr val="ff0000"/>
            </a:solidFill>
            <a:ln w="72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'Obliczenia zdyskontowane'!$R$42:$W$42</c:f>
              <c:numCache>
                <c:formatCode>General</c:formatCode>
                <c:ptCount val="6"/>
                <c:pt idx="0">
                  <c:v>220</c:v>
                </c:pt>
                <c:pt idx="1">
                  <c:v>240</c:v>
                </c:pt>
                <c:pt idx="2">
                  <c:v>260</c:v>
                </c:pt>
                <c:pt idx="3">
                  <c:v>280</c:v>
                </c:pt>
                <c:pt idx="4">
                  <c:v>300</c:v>
                </c:pt>
                <c:pt idx="5">
                  <c:v>320</c:v>
                </c:pt>
              </c:numCache>
            </c:numRef>
          </c:xVal>
          <c:yVal>
            <c:numRef>
              <c:f>'Obliczenia zdyskontowane'!$K$78:$P$78</c:f>
              <c:numCache>
                <c:formatCode>General</c:formatCode>
                <c:ptCount val="6"/>
                <c:pt idx="0">
                  <c:v>709.748113790809</c:v>
                </c:pt>
                <c:pt idx="1">
                  <c:v>459.3687446716</c:v>
                </c:pt>
                <c:pt idx="2">
                  <c:v>307.858331490557</c:v>
                </c:pt>
                <c:pt idx="3">
                  <c:v>212.533549031139</c:v>
                </c:pt>
                <c:pt idx="4">
                  <c:v>150.52595025399</c:v>
                </c:pt>
                <c:pt idx="5">
                  <c:v>109.010356401561</c:v>
                </c:pt>
              </c:numCache>
            </c:numRef>
          </c:yVal>
          <c:smooth val="1"/>
        </c:ser>
        <c:ser>
          <c:idx val="5"/>
          <c:order val="5"/>
          <c:spPr>
            <a:solidFill>
              <a:srgbClr val="ff0000"/>
            </a:solidFill>
            <a:ln w="72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'Obliczenia zdyskontowane'!$R$42:$W$42</c:f>
              <c:numCache>
                <c:formatCode>General</c:formatCode>
                <c:ptCount val="6"/>
                <c:pt idx="0">
                  <c:v>220</c:v>
                </c:pt>
                <c:pt idx="1">
                  <c:v>240</c:v>
                </c:pt>
                <c:pt idx="2">
                  <c:v>260</c:v>
                </c:pt>
                <c:pt idx="3">
                  <c:v>280</c:v>
                </c:pt>
                <c:pt idx="4">
                  <c:v>300</c:v>
                </c:pt>
                <c:pt idx="5">
                  <c:v>320</c:v>
                </c:pt>
              </c:numCache>
            </c:numRef>
          </c:xVal>
          <c:yVal>
            <c:numRef>
              <c:f>'Obliczenia zdyskontowane'!$K$83:$P$83</c:f>
              <c:numCache>
                <c:formatCode>General</c:formatCode>
                <c:ptCount val="6"/>
                <c:pt idx="0">
                  <c:v>802.678681925031</c:v>
                </c:pt>
                <c:pt idx="1">
                  <c:v>519.51599634576</c:v>
                </c:pt>
                <c:pt idx="2">
                  <c:v>348.167631500481</c:v>
                </c:pt>
                <c:pt idx="3">
                  <c:v>240.36153909589</c:v>
                </c:pt>
                <c:pt idx="4">
                  <c:v>170.235001682579</c:v>
                </c:pt>
                <c:pt idx="5">
                  <c:v>123.283581164082</c:v>
                </c:pt>
              </c:numCache>
            </c:numRef>
          </c:yVal>
          <c:smooth val="1"/>
        </c:ser>
        <c:ser>
          <c:idx val="6"/>
          <c:order val="6"/>
          <c:spPr>
            <a:solidFill>
              <a:srgbClr val="ff0000"/>
            </a:solidFill>
            <a:ln w="72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'Obliczenia zdyskontowane'!$R$42:$W$42</c:f>
              <c:numCache>
                <c:formatCode>General</c:formatCode>
                <c:ptCount val="6"/>
                <c:pt idx="0">
                  <c:v>220</c:v>
                </c:pt>
                <c:pt idx="1">
                  <c:v>240</c:v>
                </c:pt>
                <c:pt idx="2">
                  <c:v>260</c:v>
                </c:pt>
                <c:pt idx="3">
                  <c:v>280</c:v>
                </c:pt>
                <c:pt idx="4">
                  <c:v>300</c:v>
                </c:pt>
                <c:pt idx="5">
                  <c:v>320</c:v>
                </c:pt>
              </c:numCache>
            </c:numRef>
          </c:xVal>
          <c:yVal>
            <c:numRef>
              <c:f>'Obliczenia zdyskontowane'!$K$88:$P$88</c:f>
              <c:numCache>
                <c:formatCode>General</c:formatCode>
                <c:ptCount val="6"/>
                <c:pt idx="0">
                  <c:v>875.492213722974</c:v>
                </c:pt>
                <c:pt idx="1">
                  <c:v>566.642941873628</c:v>
                </c:pt>
                <c:pt idx="2">
                  <c:v>379.751022810284</c:v>
                </c:pt>
                <c:pt idx="3">
                  <c:v>262.165497471847</c:v>
                </c:pt>
                <c:pt idx="4">
                  <c:v>185.677559193151</c:v>
                </c:pt>
                <c:pt idx="5">
                  <c:v>134.467026245402</c:v>
                </c:pt>
              </c:numCache>
            </c:numRef>
          </c:yVal>
          <c:smooth val="1"/>
        </c:ser>
        <c:ser>
          <c:idx val="7"/>
          <c:order val="7"/>
          <c:spPr>
            <a:solidFill>
              <a:srgbClr val="0000ff"/>
            </a:solidFill>
            <a:ln w="72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'Obliczenia zdyskontowane'!$R$42:$W$42</c:f>
              <c:numCache>
                <c:formatCode>General</c:formatCode>
                <c:ptCount val="6"/>
                <c:pt idx="0">
                  <c:v>220</c:v>
                </c:pt>
                <c:pt idx="1">
                  <c:v>240</c:v>
                </c:pt>
                <c:pt idx="2">
                  <c:v>260</c:v>
                </c:pt>
                <c:pt idx="3">
                  <c:v>280</c:v>
                </c:pt>
                <c:pt idx="4">
                  <c:v>300</c:v>
                </c:pt>
                <c:pt idx="5">
                  <c:v>320</c:v>
                </c:pt>
              </c:numCache>
            </c:numRef>
          </c:xVal>
          <c:yVal>
            <c:numRef>
              <c:f>'Obliczenia zdyskontowane'!$R$63:$W$63</c:f>
              <c:numCache>
                <c:formatCode>General</c:formatCode>
                <c:ptCount val="6"/>
                <c:pt idx="0">
                  <c:v>814.102698224313</c:v>
                </c:pt>
                <c:pt idx="1">
                  <c:v>834.996447879661</c:v>
                </c:pt>
                <c:pt idx="2">
                  <c:v>899.618769282279</c:v>
                </c:pt>
                <c:pt idx="3">
                  <c:v>993.141116317906</c:v>
                </c:pt>
                <c:pt idx="4">
                  <c:v>1107.61879817897</c:v>
                </c:pt>
                <c:pt idx="5">
                  <c:v>1238.59623991517</c:v>
                </c:pt>
              </c:numCache>
            </c:numRef>
          </c:yVal>
          <c:smooth val="1"/>
        </c:ser>
        <c:ser>
          <c:idx val="8"/>
          <c:order val="8"/>
          <c:spPr>
            <a:solidFill>
              <a:srgbClr val="0000ff"/>
            </a:solidFill>
            <a:ln w="72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'Obliczenia zdyskontowane'!$R$42:$W$42</c:f>
              <c:numCache>
                <c:formatCode>General</c:formatCode>
                <c:ptCount val="6"/>
                <c:pt idx="0">
                  <c:v>220</c:v>
                </c:pt>
                <c:pt idx="1">
                  <c:v>240</c:v>
                </c:pt>
                <c:pt idx="2">
                  <c:v>260</c:v>
                </c:pt>
                <c:pt idx="3">
                  <c:v>280</c:v>
                </c:pt>
                <c:pt idx="4">
                  <c:v>300</c:v>
                </c:pt>
                <c:pt idx="5">
                  <c:v>320</c:v>
                </c:pt>
              </c:numCache>
            </c:numRef>
          </c:xVal>
          <c:yVal>
            <c:numRef>
              <c:f>'Obliczenia zdyskontowane'!$R$68:$W$68</c:f>
              <c:numCache>
                <c:formatCode>General</c:formatCode>
                <c:ptCount val="6"/>
                <c:pt idx="0">
                  <c:v>1007.29867504726</c:v>
                </c:pt>
                <c:pt idx="1">
                  <c:v>960.03826429922</c:v>
                </c:pt>
                <c:pt idx="2">
                  <c:v>983.418908965257</c:v>
                </c:pt>
                <c:pt idx="3">
                  <c:v>1050.9935090399</c:v>
                </c:pt>
                <c:pt idx="4">
                  <c:v>1148.59250058333</c:v>
                </c:pt>
                <c:pt idx="5">
                  <c:v>1268.26924908505</c:v>
                </c:pt>
              </c:numCache>
            </c:numRef>
          </c:yVal>
          <c:smooth val="1"/>
        </c:ser>
        <c:ser>
          <c:idx val="9"/>
          <c:order val="9"/>
          <c:spPr>
            <a:solidFill>
              <a:srgbClr val="0000ff"/>
            </a:solidFill>
            <a:ln w="72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'Obliczenia zdyskontowane'!$R$42:$W$42</c:f>
              <c:numCache>
                <c:formatCode>General</c:formatCode>
                <c:ptCount val="6"/>
                <c:pt idx="0">
                  <c:v>220</c:v>
                </c:pt>
                <c:pt idx="1">
                  <c:v>240</c:v>
                </c:pt>
                <c:pt idx="2">
                  <c:v>260</c:v>
                </c:pt>
                <c:pt idx="3">
                  <c:v>280</c:v>
                </c:pt>
                <c:pt idx="4">
                  <c:v>300</c:v>
                </c:pt>
                <c:pt idx="5">
                  <c:v>320</c:v>
                </c:pt>
              </c:numCache>
            </c:numRef>
          </c:xVal>
          <c:yVal>
            <c:numRef>
              <c:f>'Obliczenia zdyskontowane'!$R$73:$W$73</c:f>
              <c:numCache>
                <c:formatCode>General</c:formatCode>
                <c:ptCount val="6"/>
                <c:pt idx="0">
                  <c:v>1158.67277814447</c:v>
                </c:pt>
                <c:pt idx="1">
                  <c:v>1058.01179936669</c:v>
                </c:pt>
                <c:pt idx="2">
                  <c:v>1049.07851116058</c:v>
                </c:pt>
                <c:pt idx="3">
                  <c:v>1096.32237253039</c:v>
                </c:pt>
                <c:pt idx="4">
                  <c:v>1180.69646855424</c:v>
                </c:pt>
                <c:pt idx="5">
                  <c:v>1291.5188282075</c:v>
                </c:pt>
              </c:numCache>
            </c:numRef>
          </c:yVal>
          <c:smooth val="1"/>
        </c:ser>
        <c:ser>
          <c:idx val="10"/>
          <c:order val="10"/>
          <c:spPr>
            <a:solidFill>
              <a:srgbClr val="0000ff"/>
            </a:solidFill>
            <a:ln w="72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'Obliczenia zdyskontowane'!$R$42:$W$42</c:f>
              <c:numCache>
                <c:formatCode>General</c:formatCode>
                <c:ptCount val="6"/>
                <c:pt idx="0">
                  <c:v>220</c:v>
                </c:pt>
                <c:pt idx="1">
                  <c:v>240</c:v>
                </c:pt>
                <c:pt idx="2">
                  <c:v>260</c:v>
                </c:pt>
                <c:pt idx="3">
                  <c:v>280</c:v>
                </c:pt>
                <c:pt idx="4">
                  <c:v>300</c:v>
                </c:pt>
                <c:pt idx="5">
                  <c:v>320</c:v>
                </c:pt>
              </c:numCache>
            </c:numRef>
          </c:xVal>
          <c:yVal>
            <c:numRef>
              <c:f>'Obliczenia zdyskontowane'!$R$78:$W$78</c:f>
              <c:numCache>
                <c:formatCode>General</c:formatCode>
                <c:ptCount val="6"/>
                <c:pt idx="0">
                  <c:v>1277.27834884682</c:v>
                </c:pt>
                <c:pt idx="1">
                  <c:v>1134.77662771347</c:v>
                </c:pt>
                <c:pt idx="2">
                  <c:v>1100.52452756053</c:v>
                </c:pt>
                <c:pt idx="3">
                  <c:v>1131.83872317146</c:v>
                </c:pt>
                <c:pt idx="4">
                  <c:v>1205.85076750691</c:v>
                </c:pt>
                <c:pt idx="5">
                  <c:v>1309.73548180933</c:v>
                </c:pt>
              </c:numCache>
            </c:numRef>
          </c:yVal>
          <c:smooth val="1"/>
        </c:ser>
        <c:ser>
          <c:idx val="11"/>
          <c:order val="11"/>
          <c:spPr>
            <a:solidFill>
              <a:srgbClr val="0000ff"/>
            </a:solidFill>
            <a:ln w="72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'Obliczenia zdyskontowane'!$R$42:$W$42</c:f>
              <c:numCache>
                <c:formatCode>General</c:formatCode>
                <c:ptCount val="6"/>
                <c:pt idx="0">
                  <c:v>220</c:v>
                </c:pt>
                <c:pt idx="1">
                  <c:v>240</c:v>
                </c:pt>
                <c:pt idx="2">
                  <c:v>260</c:v>
                </c:pt>
                <c:pt idx="3">
                  <c:v>280</c:v>
                </c:pt>
                <c:pt idx="4">
                  <c:v>300</c:v>
                </c:pt>
                <c:pt idx="5">
                  <c:v>320</c:v>
                </c:pt>
              </c:numCache>
            </c:numRef>
          </c:xVal>
          <c:yVal>
            <c:numRef>
              <c:f>'Obliczenia zdyskontowane'!$R$83:$W$83</c:f>
              <c:numCache>
                <c:formatCode>General</c:formatCode>
                <c:ptCount val="6"/>
                <c:pt idx="0">
                  <c:v>1370.20891698105</c:v>
                </c:pt>
                <c:pt idx="1">
                  <c:v>1194.92387938763</c:v>
                </c:pt>
                <c:pt idx="2">
                  <c:v>1140.83382757045</c:v>
                </c:pt>
                <c:pt idx="3">
                  <c:v>1159.66671323621</c:v>
                </c:pt>
                <c:pt idx="4">
                  <c:v>1225.5598189355</c:v>
                </c:pt>
                <c:pt idx="5">
                  <c:v>1324.00870657185</c:v>
                </c:pt>
              </c:numCache>
            </c:numRef>
          </c:yVal>
          <c:smooth val="1"/>
        </c:ser>
        <c:ser>
          <c:idx val="12"/>
          <c:order val="12"/>
          <c:spPr>
            <a:solidFill>
              <a:srgbClr val="0000ff"/>
            </a:solidFill>
            <a:ln w="72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'Obliczenia zdyskontowane'!$R$42:$W$42</c:f>
              <c:numCache>
                <c:formatCode>General</c:formatCode>
                <c:ptCount val="6"/>
                <c:pt idx="0">
                  <c:v>220</c:v>
                </c:pt>
                <c:pt idx="1">
                  <c:v>240</c:v>
                </c:pt>
                <c:pt idx="2">
                  <c:v>260</c:v>
                </c:pt>
                <c:pt idx="3">
                  <c:v>280</c:v>
                </c:pt>
                <c:pt idx="4">
                  <c:v>300</c:v>
                </c:pt>
                <c:pt idx="5">
                  <c:v>320</c:v>
                </c:pt>
              </c:numCache>
            </c:numRef>
          </c:xVal>
          <c:yVal>
            <c:numRef>
              <c:f>'Obliczenia zdyskontowane'!$R$88:$W$88</c:f>
              <c:numCache>
                <c:formatCode>General</c:formatCode>
                <c:ptCount val="6"/>
                <c:pt idx="0">
                  <c:v>1443.02244877899</c:v>
                </c:pt>
                <c:pt idx="1">
                  <c:v>1242.0508249155</c:v>
                </c:pt>
                <c:pt idx="2">
                  <c:v>1172.41721888025</c:v>
                </c:pt>
                <c:pt idx="3">
                  <c:v>1181.47067161217</c:v>
                </c:pt>
                <c:pt idx="4">
                  <c:v>1241.00237644607</c:v>
                </c:pt>
                <c:pt idx="5">
                  <c:v>1335.19215165317</c:v>
                </c:pt>
              </c:numCache>
            </c:numRef>
          </c:yVal>
          <c:smooth val="1"/>
        </c:ser>
        <c:axId val="53823609"/>
        <c:axId val="2580625"/>
      </c:scatterChart>
      <c:valAx>
        <c:axId val="53823609"/>
        <c:scaling>
          <c:orientation val="minMax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0" sz="1200" spc="-1" strike="noStrike">
                    <a:latin typeface="Arial"/>
                  </a:defRPr>
                </a:pPr>
                <a:r>
                  <a:rPr b="0" sz="1200" spc="-1" strike="noStrike">
                    <a:latin typeface="Arial"/>
                  </a:rPr>
                  <a:t>d [ mm ]</a:t>
                </a:r>
              </a:p>
            </c:rich>
          </c:tx>
          <c:layout>
            <c:manualLayout>
              <c:xMode val="edge"/>
              <c:yMode val="edge"/>
              <c:x val="0.477860863720383"/>
              <c:y val="0.93477366255144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580625"/>
        <c:crosses val="autoZero"/>
        <c:crossBetween val="between"/>
      </c:valAx>
      <c:valAx>
        <c:axId val="2580625"/>
        <c:scaling>
          <c:orientation val="minMax"/>
          <c:max val="1600"/>
          <c:min val="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1200" spc="-1" strike="noStrike">
                    <a:latin typeface="Arial"/>
                  </a:defRPr>
                </a:pPr>
                <a:r>
                  <a:rPr b="0" sz="1200" spc="-1" strike="noStrike">
                    <a:latin typeface="Arial"/>
                  </a:rPr>
                  <a:t>NPV [ zł ]</a:t>
                </a:r>
              </a:p>
            </c:rich>
          </c:tx>
          <c:layout>
            <c:manualLayout>
              <c:xMode val="edge"/>
              <c:yMode val="edge"/>
              <c:x val="0.014577381952613"/>
              <c:y val="0.409327846364883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3823609"/>
        <c:crosses val="autoZero"/>
        <c:crossBetween val="between"/>
        <c:majorUnit val="400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990589816837506"/>
          <c:y val="0.0282578875171468"/>
          <c:w val="0.855066375399093"/>
          <c:h val="0.862139917695473"/>
        </c:manualLayout>
      </c:layout>
      <c:scatterChart>
        <c:scatterStyle val="line"/>
        <c:varyColors val="0"/>
        <c:ser>
          <c:idx val="0"/>
          <c:order val="0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'Obliczenia zdyskontowane'!$R$42:$W$42</c:f>
              <c:numCache>
                <c:formatCode>General</c:formatCode>
                <c:ptCount val="6"/>
                <c:pt idx="0">
                  <c:v>220</c:v>
                </c:pt>
                <c:pt idx="1">
                  <c:v>240</c:v>
                </c:pt>
                <c:pt idx="2">
                  <c:v>260</c:v>
                </c:pt>
                <c:pt idx="3">
                  <c:v>280</c:v>
                </c:pt>
                <c:pt idx="4">
                  <c:v>300</c:v>
                </c:pt>
                <c:pt idx="5">
                  <c:v>320</c:v>
                </c:pt>
              </c:numCache>
            </c:numRef>
          </c:xVal>
          <c:yVal>
            <c:numRef>
              <c:f>'Obliczenia zdyskontowane'!$R$44:$W$44</c:f>
              <c:numCache>
                <c:formatCode>General</c:formatCode>
                <c:ptCount val="6"/>
                <c:pt idx="0">
                  <c:v>567.530235056014</c:v>
                </c:pt>
                <c:pt idx="1">
                  <c:v>675.407883041868</c:v>
                </c:pt>
                <c:pt idx="2">
                  <c:v>792.666196069971</c:v>
                </c:pt>
                <c:pt idx="3">
                  <c:v>919.305174140321</c:v>
                </c:pt>
                <c:pt idx="4">
                  <c:v>1055.32481725292</c:v>
                </c:pt>
                <c:pt idx="5">
                  <c:v>1200.72512540777</c:v>
                </c:pt>
              </c:numCache>
            </c:numRef>
          </c:yVal>
          <c:smooth val="1"/>
        </c:ser>
        <c:ser>
          <c:idx val="1"/>
          <c:order val="1"/>
          <c:spPr>
            <a:solidFill>
              <a:srgbClr val="ff0000"/>
            </a:solidFill>
            <a:ln w="72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'Obliczenia zdyskontowane'!$R$42:$W$42</c:f>
              <c:numCache>
                <c:formatCode>General</c:formatCode>
                <c:ptCount val="6"/>
                <c:pt idx="0">
                  <c:v>220</c:v>
                </c:pt>
                <c:pt idx="1">
                  <c:v>240</c:v>
                </c:pt>
                <c:pt idx="2">
                  <c:v>260</c:v>
                </c:pt>
                <c:pt idx="3">
                  <c:v>280</c:v>
                </c:pt>
                <c:pt idx="4">
                  <c:v>300</c:v>
                </c:pt>
                <c:pt idx="5">
                  <c:v>320</c:v>
                </c:pt>
              </c:numCache>
            </c:numRef>
          </c:xVal>
          <c:yVal>
            <c:numRef>
              <c:f>'Obliczenia zdyskontowane'!$K$100:$P$100</c:f>
              <c:numCache>
                <c:formatCode>General</c:formatCode>
                <c:ptCount val="6"/>
                <c:pt idx="0">
                  <c:v>215.892982498194</c:v>
                </c:pt>
                <c:pt idx="1">
                  <c:v>139.731950570331</c:v>
                </c:pt>
                <c:pt idx="2">
                  <c:v>93.6451285758597</c:v>
                </c:pt>
                <c:pt idx="3">
                  <c:v>64.6489943258699</c:v>
                </c:pt>
                <c:pt idx="4">
                  <c:v>45.7873655628862</c:v>
                </c:pt>
                <c:pt idx="5">
                  <c:v>33.1590468638579</c:v>
                </c:pt>
              </c:numCache>
            </c:numRef>
          </c:yVal>
          <c:smooth val="1"/>
        </c:ser>
        <c:ser>
          <c:idx val="2"/>
          <c:order val="2"/>
          <c:spPr>
            <a:solidFill>
              <a:srgbClr val="ff0000"/>
            </a:solidFill>
            <a:ln w="72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'Obliczenia zdyskontowane'!$R$42:$W$42</c:f>
              <c:numCache>
                <c:formatCode>General</c:formatCode>
                <c:ptCount val="6"/>
                <c:pt idx="0">
                  <c:v>220</c:v>
                </c:pt>
                <c:pt idx="1">
                  <c:v>240</c:v>
                </c:pt>
                <c:pt idx="2">
                  <c:v>260</c:v>
                </c:pt>
                <c:pt idx="3">
                  <c:v>280</c:v>
                </c:pt>
                <c:pt idx="4">
                  <c:v>300</c:v>
                </c:pt>
                <c:pt idx="5">
                  <c:v>320</c:v>
                </c:pt>
              </c:numCache>
            </c:numRef>
          </c:xVal>
          <c:yVal>
            <c:numRef>
              <c:f>'Obliczenia zdyskontowane'!$K$105:$P$105</c:f>
              <c:numCache>
                <c:formatCode>General</c:formatCode>
                <c:ptCount val="6"/>
                <c:pt idx="0">
                  <c:v>349.94553883016</c:v>
                </c:pt>
                <c:pt idx="1">
                  <c:v>226.494498192098</c:v>
                </c:pt>
                <c:pt idx="2">
                  <c:v>151.791385709227</c:v>
                </c:pt>
                <c:pt idx="3">
                  <c:v>104.790933417133</c:v>
                </c:pt>
                <c:pt idx="4">
                  <c:v>74.2177171675866</c:v>
                </c:pt>
                <c:pt idx="5">
                  <c:v>53.7482061139451</c:v>
                </c:pt>
              </c:numCache>
            </c:numRef>
          </c:yVal>
          <c:smooth val="1"/>
        </c:ser>
        <c:ser>
          <c:idx val="3"/>
          <c:order val="3"/>
          <c:spPr>
            <a:solidFill>
              <a:srgbClr val="ff0000"/>
            </a:solidFill>
            <a:ln w="72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'Obliczenia zdyskontowane'!$R$42:$W$42</c:f>
              <c:numCache>
                <c:formatCode>General</c:formatCode>
                <c:ptCount val="6"/>
                <c:pt idx="0">
                  <c:v>220</c:v>
                </c:pt>
                <c:pt idx="1">
                  <c:v>240</c:v>
                </c:pt>
                <c:pt idx="2">
                  <c:v>260</c:v>
                </c:pt>
                <c:pt idx="3">
                  <c:v>280</c:v>
                </c:pt>
                <c:pt idx="4">
                  <c:v>300</c:v>
                </c:pt>
                <c:pt idx="5">
                  <c:v>320</c:v>
                </c:pt>
              </c:numCache>
            </c:numRef>
          </c:xVal>
          <c:yVal>
            <c:numRef>
              <c:f>'Obliczenia zdyskontowane'!$K$110:$P$110</c:f>
              <c:numCache>
                <c:formatCode>General</c:formatCode>
                <c:ptCount val="6"/>
                <c:pt idx="0">
                  <c:v>433.181629467266</c:v>
                </c:pt>
                <c:pt idx="1">
                  <c:v>280.367214053388</c:v>
                </c:pt>
                <c:pt idx="2">
                  <c:v>187.895636619416</c:v>
                </c:pt>
                <c:pt idx="3">
                  <c:v>129.71591934784</c:v>
                </c:pt>
                <c:pt idx="4">
                  <c:v>91.8707287010142</c:v>
                </c:pt>
                <c:pt idx="5">
                  <c:v>66.5324541161849</c:v>
                </c:pt>
              </c:numCache>
            </c:numRef>
          </c:yVal>
          <c:smooth val="1"/>
        </c:ser>
        <c:ser>
          <c:idx val="4"/>
          <c:order val="4"/>
          <c:spPr>
            <a:solidFill>
              <a:srgbClr val="ff0000"/>
            </a:solidFill>
            <a:ln w="72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'Obliczenia zdyskontowane'!$R$42:$W$42</c:f>
              <c:numCache>
                <c:formatCode>General</c:formatCode>
                <c:ptCount val="6"/>
                <c:pt idx="0">
                  <c:v>220</c:v>
                </c:pt>
                <c:pt idx="1">
                  <c:v>240</c:v>
                </c:pt>
                <c:pt idx="2">
                  <c:v>260</c:v>
                </c:pt>
                <c:pt idx="3">
                  <c:v>280</c:v>
                </c:pt>
                <c:pt idx="4">
                  <c:v>300</c:v>
                </c:pt>
                <c:pt idx="5">
                  <c:v>320</c:v>
                </c:pt>
              </c:numCache>
            </c:numRef>
          </c:xVal>
          <c:yVal>
            <c:numRef>
              <c:f>'Obliczenia zdyskontowane'!$K$115:$P$115</c:f>
              <c:numCache>
                <c:formatCode>General</c:formatCode>
                <c:ptCount val="6"/>
                <c:pt idx="0">
                  <c:v>484.86469299193</c:v>
                </c:pt>
                <c:pt idx="1">
                  <c:v>313.81793206277</c:v>
                </c:pt>
                <c:pt idx="2">
                  <c:v>210.313535862629</c:v>
                </c:pt>
                <c:pt idx="3">
                  <c:v>145.192374589165</c:v>
                </c:pt>
                <c:pt idx="4">
                  <c:v>102.831859978329</c:v>
                </c:pt>
                <c:pt idx="5">
                  <c:v>74.4704663000519</c:v>
                </c:pt>
              </c:numCache>
            </c:numRef>
          </c:yVal>
          <c:smooth val="1"/>
        </c:ser>
        <c:ser>
          <c:idx val="5"/>
          <c:order val="5"/>
          <c:spPr>
            <a:solidFill>
              <a:srgbClr val="ff0000"/>
            </a:solidFill>
            <a:ln w="72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'Obliczenia zdyskontowane'!$R$42:$W$42</c:f>
              <c:numCache>
                <c:formatCode>General</c:formatCode>
                <c:ptCount val="6"/>
                <c:pt idx="0">
                  <c:v>220</c:v>
                </c:pt>
                <c:pt idx="1">
                  <c:v>240</c:v>
                </c:pt>
                <c:pt idx="2">
                  <c:v>260</c:v>
                </c:pt>
                <c:pt idx="3">
                  <c:v>280</c:v>
                </c:pt>
                <c:pt idx="4">
                  <c:v>300</c:v>
                </c:pt>
                <c:pt idx="5">
                  <c:v>320</c:v>
                </c:pt>
              </c:numCache>
            </c:numRef>
          </c:xVal>
          <c:yVal>
            <c:numRef>
              <c:f>'Obliczenia zdyskontowane'!$K$120:$P$120</c:f>
              <c:numCache>
                <c:formatCode>General</c:formatCode>
                <c:ptCount val="6"/>
                <c:pt idx="0">
                  <c:v>516.955809175414</c:v>
                </c:pt>
                <c:pt idx="1">
                  <c:v>334.588196146435</c:v>
                </c:pt>
                <c:pt idx="2">
                  <c:v>224.233287520933</c:v>
                </c:pt>
                <c:pt idx="3">
                  <c:v>154.802035653875</c:v>
                </c:pt>
                <c:pt idx="4">
                  <c:v>109.637860113264</c:v>
                </c:pt>
                <c:pt idx="5">
                  <c:v>79.3993473277184</c:v>
                </c:pt>
              </c:numCache>
            </c:numRef>
          </c:yVal>
          <c:smooth val="1"/>
        </c:ser>
        <c:ser>
          <c:idx val="6"/>
          <c:order val="6"/>
          <c:spPr>
            <a:solidFill>
              <a:srgbClr val="ff0000"/>
            </a:solidFill>
            <a:ln w="72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'Obliczenia zdyskontowane'!$R$42:$W$42</c:f>
              <c:numCache>
                <c:formatCode>General</c:formatCode>
                <c:ptCount val="6"/>
                <c:pt idx="0">
                  <c:v>220</c:v>
                </c:pt>
                <c:pt idx="1">
                  <c:v>240</c:v>
                </c:pt>
                <c:pt idx="2">
                  <c:v>260</c:v>
                </c:pt>
                <c:pt idx="3">
                  <c:v>280</c:v>
                </c:pt>
                <c:pt idx="4">
                  <c:v>300</c:v>
                </c:pt>
                <c:pt idx="5">
                  <c:v>320</c:v>
                </c:pt>
              </c:numCache>
            </c:numRef>
          </c:xVal>
          <c:yVal>
            <c:numRef>
              <c:f>'Obliczenia zdyskontowane'!$K$125:$P$125</c:f>
              <c:numCache>
                <c:formatCode>General</c:formatCode>
                <c:ptCount val="6"/>
                <c:pt idx="0">
                  <c:v>536.881867494508</c:v>
                </c:pt>
                <c:pt idx="1">
                  <c:v>347.484896001552</c:v>
                </c:pt>
                <c:pt idx="2">
                  <c:v>232.876358137261</c:v>
                </c:pt>
                <c:pt idx="3">
                  <c:v>160.768879116324</c:v>
                </c:pt>
                <c:pt idx="4">
                  <c:v>113.863850721788</c:v>
                </c:pt>
                <c:pt idx="5">
                  <c:v>82.4597946566182</c:v>
                </c:pt>
              </c:numCache>
            </c:numRef>
          </c:yVal>
          <c:smooth val="1"/>
        </c:ser>
        <c:ser>
          <c:idx val="7"/>
          <c:order val="7"/>
          <c:spPr>
            <a:solidFill>
              <a:srgbClr val="0000ff"/>
            </a:solidFill>
            <a:ln w="72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'Obliczenia zdyskontowane'!$R$42:$W$42</c:f>
              <c:numCache>
                <c:formatCode>General</c:formatCode>
                <c:ptCount val="6"/>
                <c:pt idx="0">
                  <c:v>220</c:v>
                </c:pt>
                <c:pt idx="1">
                  <c:v>240</c:v>
                </c:pt>
                <c:pt idx="2">
                  <c:v>260</c:v>
                </c:pt>
                <c:pt idx="3">
                  <c:v>280</c:v>
                </c:pt>
                <c:pt idx="4">
                  <c:v>300</c:v>
                </c:pt>
                <c:pt idx="5">
                  <c:v>320</c:v>
                </c:pt>
              </c:numCache>
            </c:numRef>
          </c:xVal>
          <c:yVal>
            <c:numRef>
              <c:f>'Obliczenia zdyskontowane'!$R$100:$W$100</c:f>
              <c:numCache>
                <c:formatCode>General</c:formatCode>
                <c:ptCount val="6"/>
                <c:pt idx="0">
                  <c:v>783.423217554209</c:v>
                </c:pt>
                <c:pt idx="1">
                  <c:v>815.139833612199</c:v>
                </c:pt>
                <c:pt idx="2">
                  <c:v>886.31132464583</c:v>
                </c:pt>
                <c:pt idx="3">
                  <c:v>983.954168466191</c:v>
                </c:pt>
                <c:pt idx="4">
                  <c:v>1101.11218281581</c:v>
                </c:pt>
                <c:pt idx="5">
                  <c:v>1233.88417227162</c:v>
                </c:pt>
              </c:numCache>
            </c:numRef>
          </c:yVal>
          <c:smooth val="1"/>
        </c:ser>
        <c:ser>
          <c:idx val="8"/>
          <c:order val="8"/>
          <c:spPr>
            <a:solidFill>
              <a:srgbClr val="0000ff"/>
            </a:solidFill>
            <a:ln w="72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'Obliczenia zdyskontowane'!$R$42:$W$42</c:f>
              <c:numCache>
                <c:formatCode>General</c:formatCode>
                <c:ptCount val="6"/>
                <c:pt idx="0">
                  <c:v>220</c:v>
                </c:pt>
                <c:pt idx="1">
                  <c:v>240</c:v>
                </c:pt>
                <c:pt idx="2">
                  <c:v>260</c:v>
                </c:pt>
                <c:pt idx="3">
                  <c:v>280</c:v>
                </c:pt>
                <c:pt idx="4">
                  <c:v>300</c:v>
                </c:pt>
                <c:pt idx="5">
                  <c:v>320</c:v>
                </c:pt>
              </c:numCache>
            </c:numRef>
          </c:xVal>
          <c:yVal>
            <c:numRef>
              <c:f>'Obliczenia zdyskontowane'!$R$105:$W$105</c:f>
              <c:numCache>
                <c:formatCode>General</c:formatCode>
                <c:ptCount val="6"/>
                <c:pt idx="0">
                  <c:v>917.475773886174</c:v>
                </c:pt>
                <c:pt idx="1">
                  <c:v>901.902381233966</c:v>
                </c:pt>
                <c:pt idx="2">
                  <c:v>944.457581779198</c:v>
                </c:pt>
                <c:pt idx="3">
                  <c:v>1024.09610755745</c:v>
                </c:pt>
                <c:pt idx="4">
                  <c:v>1129.54253442051</c:v>
                </c:pt>
                <c:pt idx="5">
                  <c:v>1254.47333152171</c:v>
                </c:pt>
              </c:numCache>
            </c:numRef>
          </c:yVal>
          <c:smooth val="1"/>
        </c:ser>
        <c:ser>
          <c:idx val="9"/>
          <c:order val="9"/>
          <c:spPr>
            <a:solidFill>
              <a:srgbClr val="0000ff"/>
            </a:solidFill>
            <a:ln w="72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'Obliczenia zdyskontowane'!$R$42:$W$42</c:f>
              <c:numCache>
                <c:formatCode>General</c:formatCode>
                <c:ptCount val="6"/>
                <c:pt idx="0">
                  <c:v>220</c:v>
                </c:pt>
                <c:pt idx="1">
                  <c:v>240</c:v>
                </c:pt>
                <c:pt idx="2">
                  <c:v>260</c:v>
                </c:pt>
                <c:pt idx="3">
                  <c:v>280</c:v>
                </c:pt>
                <c:pt idx="4">
                  <c:v>300</c:v>
                </c:pt>
                <c:pt idx="5">
                  <c:v>320</c:v>
                </c:pt>
              </c:numCache>
            </c:numRef>
          </c:xVal>
          <c:yVal>
            <c:numRef>
              <c:f>'Obliczenia zdyskontowane'!$R$110:$W$110</c:f>
              <c:numCache>
                <c:formatCode>General</c:formatCode>
                <c:ptCount val="6"/>
                <c:pt idx="0">
                  <c:v>1000.71186452328</c:v>
                </c:pt>
                <c:pt idx="1">
                  <c:v>955.775097095256</c:v>
                </c:pt>
                <c:pt idx="2">
                  <c:v>980.561832689386</c:v>
                </c:pt>
                <c:pt idx="3">
                  <c:v>1049.02109348816</c:v>
                </c:pt>
                <c:pt idx="4">
                  <c:v>1147.19554595393</c:v>
                </c:pt>
                <c:pt idx="5">
                  <c:v>1267.25757952395</c:v>
                </c:pt>
              </c:numCache>
            </c:numRef>
          </c:yVal>
          <c:smooth val="1"/>
        </c:ser>
        <c:ser>
          <c:idx val="10"/>
          <c:order val="10"/>
          <c:spPr>
            <a:solidFill>
              <a:srgbClr val="0000ff"/>
            </a:solidFill>
            <a:ln w="72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'Obliczenia zdyskontowane'!$R$42:$W$42</c:f>
              <c:numCache>
                <c:formatCode>General</c:formatCode>
                <c:ptCount val="6"/>
                <c:pt idx="0">
                  <c:v>220</c:v>
                </c:pt>
                <c:pt idx="1">
                  <c:v>240</c:v>
                </c:pt>
                <c:pt idx="2">
                  <c:v>260</c:v>
                </c:pt>
                <c:pt idx="3">
                  <c:v>280</c:v>
                </c:pt>
                <c:pt idx="4">
                  <c:v>300</c:v>
                </c:pt>
                <c:pt idx="5">
                  <c:v>320</c:v>
                </c:pt>
              </c:numCache>
            </c:numRef>
          </c:xVal>
          <c:yVal>
            <c:numRef>
              <c:f>'Obliczenia zdyskontowane'!$R$115:$W$115</c:f>
              <c:numCache>
                <c:formatCode>General</c:formatCode>
                <c:ptCount val="6"/>
                <c:pt idx="0">
                  <c:v>1052.39492804794</c:v>
                </c:pt>
                <c:pt idx="1">
                  <c:v>989.225815104638</c:v>
                </c:pt>
                <c:pt idx="2">
                  <c:v>1002.9797319326</c:v>
                </c:pt>
                <c:pt idx="3">
                  <c:v>1064.49754872949</c:v>
                </c:pt>
                <c:pt idx="4">
                  <c:v>1158.15667723125</c:v>
                </c:pt>
                <c:pt idx="5">
                  <c:v>1275.19559170782</c:v>
                </c:pt>
              </c:numCache>
            </c:numRef>
          </c:yVal>
          <c:smooth val="1"/>
        </c:ser>
        <c:ser>
          <c:idx val="11"/>
          <c:order val="11"/>
          <c:spPr>
            <a:solidFill>
              <a:srgbClr val="0000ff"/>
            </a:solidFill>
            <a:ln w="72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'Obliczenia zdyskontowane'!$R$42:$W$42</c:f>
              <c:numCache>
                <c:formatCode>General</c:formatCode>
                <c:ptCount val="6"/>
                <c:pt idx="0">
                  <c:v>220</c:v>
                </c:pt>
                <c:pt idx="1">
                  <c:v>240</c:v>
                </c:pt>
                <c:pt idx="2">
                  <c:v>260</c:v>
                </c:pt>
                <c:pt idx="3">
                  <c:v>280</c:v>
                </c:pt>
                <c:pt idx="4">
                  <c:v>300</c:v>
                </c:pt>
                <c:pt idx="5">
                  <c:v>320</c:v>
                </c:pt>
              </c:numCache>
            </c:numRef>
          </c:xVal>
          <c:yVal>
            <c:numRef>
              <c:f>'Obliczenia zdyskontowane'!$R$120:$W$120</c:f>
              <c:numCache>
                <c:formatCode>General</c:formatCode>
                <c:ptCount val="6"/>
                <c:pt idx="0">
                  <c:v>1084.48604423143</c:v>
                </c:pt>
                <c:pt idx="1">
                  <c:v>1009.9960791883</c:v>
                </c:pt>
                <c:pt idx="2">
                  <c:v>1016.8994835909</c:v>
                </c:pt>
                <c:pt idx="3">
                  <c:v>1074.1072097942</c:v>
                </c:pt>
                <c:pt idx="4">
                  <c:v>1164.96267736618</c:v>
                </c:pt>
                <c:pt idx="5">
                  <c:v>1280.12447273548</c:v>
                </c:pt>
              </c:numCache>
            </c:numRef>
          </c:yVal>
          <c:smooth val="1"/>
        </c:ser>
        <c:ser>
          <c:idx val="12"/>
          <c:order val="12"/>
          <c:spPr>
            <a:solidFill>
              <a:srgbClr val="0000ff"/>
            </a:solidFill>
            <a:ln w="72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'Obliczenia zdyskontowane'!$R$42:$W$42</c:f>
              <c:numCache>
                <c:formatCode>General</c:formatCode>
                <c:ptCount val="6"/>
                <c:pt idx="0">
                  <c:v>220</c:v>
                </c:pt>
                <c:pt idx="1">
                  <c:v>240</c:v>
                </c:pt>
                <c:pt idx="2">
                  <c:v>260</c:v>
                </c:pt>
                <c:pt idx="3">
                  <c:v>280</c:v>
                </c:pt>
                <c:pt idx="4">
                  <c:v>300</c:v>
                </c:pt>
                <c:pt idx="5">
                  <c:v>320</c:v>
                </c:pt>
              </c:numCache>
            </c:numRef>
          </c:xVal>
          <c:yVal>
            <c:numRef>
              <c:f>'Obliczenia zdyskontowane'!$R$125:$W$125</c:f>
              <c:numCache>
                <c:formatCode>General</c:formatCode>
                <c:ptCount val="6"/>
                <c:pt idx="0">
                  <c:v>1104.41210255052</c:v>
                </c:pt>
                <c:pt idx="1">
                  <c:v>1022.89277904342</c:v>
                </c:pt>
                <c:pt idx="2">
                  <c:v>1025.54255420723</c:v>
                </c:pt>
                <c:pt idx="3">
                  <c:v>1080.07405325665</c:v>
                </c:pt>
                <c:pt idx="4">
                  <c:v>1169.18866797471</c:v>
                </c:pt>
                <c:pt idx="5">
                  <c:v>1283.18492006438</c:v>
                </c:pt>
              </c:numCache>
            </c:numRef>
          </c:yVal>
          <c:smooth val="1"/>
        </c:ser>
        <c:axId val="56761081"/>
        <c:axId val="97617212"/>
      </c:scatterChart>
      <c:valAx>
        <c:axId val="56761081"/>
        <c:scaling>
          <c:orientation val="minMax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0" sz="1200" spc="-1" strike="noStrike">
                    <a:latin typeface="Arial"/>
                  </a:defRPr>
                </a:pPr>
                <a:r>
                  <a:rPr b="0" sz="1200" spc="-1" strike="noStrike">
                    <a:latin typeface="Arial"/>
                  </a:rPr>
                  <a:t>d [ mm ]</a:t>
                </a:r>
              </a:p>
            </c:rich>
          </c:tx>
          <c:layout>
            <c:manualLayout>
              <c:xMode val="edge"/>
              <c:yMode val="edge"/>
              <c:x val="0.477860863720383"/>
              <c:y val="0.93477366255144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7617212"/>
        <c:crosses val="autoZero"/>
        <c:crossBetween val="between"/>
      </c:valAx>
      <c:valAx>
        <c:axId val="97617212"/>
        <c:scaling>
          <c:orientation val="minMax"/>
          <c:max val="1600"/>
          <c:min val="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1200" spc="-1" strike="noStrike">
                    <a:latin typeface="Arial"/>
                  </a:defRPr>
                </a:pPr>
                <a:r>
                  <a:rPr b="0" sz="1200" spc="-1" strike="noStrike">
                    <a:latin typeface="Arial"/>
                  </a:rPr>
                  <a:t>NPV [ zł ]</a:t>
                </a:r>
              </a:p>
            </c:rich>
          </c:tx>
          <c:layout>
            <c:manualLayout>
              <c:xMode val="edge"/>
              <c:yMode val="edge"/>
              <c:x val="0.014577381952613"/>
              <c:y val="0.409122085048011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6761081"/>
        <c:crosses val="autoZero"/>
        <c:crossBetween val="between"/>
        <c:majorUnit val="400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281520</xdr:colOff>
      <xdr:row>1</xdr:row>
      <xdr:rowOff>159840</xdr:rowOff>
    </xdr:from>
    <xdr:to>
      <xdr:col>11</xdr:col>
      <xdr:colOff>351360</xdr:colOff>
      <xdr:row>17</xdr:row>
      <xdr:rowOff>100080</xdr:rowOff>
    </xdr:to>
    <xdr:graphicFrame>
      <xdr:nvGraphicFramePr>
        <xdr:cNvPr id="0" name=""/>
        <xdr:cNvGraphicFramePr/>
      </xdr:nvGraphicFramePr>
      <xdr:xfrm>
        <a:off x="6653520" y="322200"/>
        <a:ext cx="3926880" cy="2541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14</xdr:col>
      <xdr:colOff>158040</xdr:colOff>
      <xdr:row>4</xdr:row>
      <xdr:rowOff>111600</xdr:rowOff>
    </xdr:from>
    <xdr:to>
      <xdr:col>26</xdr:col>
      <xdr:colOff>213480</xdr:colOff>
      <xdr:row>32</xdr:row>
      <xdr:rowOff>158760</xdr:rowOff>
    </xdr:to>
    <xdr:graphicFrame>
      <xdr:nvGraphicFramePr>
        <xdr:cNvPr id="1" name=""/>
        <xdr:cNvGraphicFramePr/>
      </xdr:nvGraphicFramePr>
      <xdr:xfrm>
        <a:off x="10344600" y="761760"/>
        <a:ext cx="8163000" cy="4598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23</xdr:col>
      <xdr:colOff>336960</xdr:colOff>
      <xdr:row>55</xdr:row>
      <xdr:rowOff>128160</xdr:rowOff>
    </xdr:from>
    <xdr:to>
      <xdr:col>33</xdr:col>
      <xdr:colOff>777960</xdr:colOff>
      <xdr:row>88</xdr:row>
      <xdr:rowOff>12240</xdr:rowOff>
    </xdr:to>
    <xdr:graphicFrame>
      <xdr:nvGraphicFramePr>
        <xdr:cNvPr id="2" name=""/>
        <xdr:cNvGraphicFramePr/>
      </xdr:nvGraphicFramePr>
      <xdr:xfrm>
        <a:off x="18055800" y="9068760"/>
        <a:ext cx="8569080" cy="5248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23</xdr:col>
      <xdr:colOff>453960</xdr:colOff>
      <xdr:row>91</xdr:row>
      <xdr:rowOff>105480</xdr:rowOff>
    </xdr:from>
    <xdr:to>
      <xdr:col>34</xdr:col>
      <xdr:colOff>82080</xdr:colOff>
      <xdr:row>123</xdr:row>
      <xdr:rowOff>151920</xdr:rowOff>
    </xdr:to>
    <xdr:graphicFrame>
      <xdr:nvGraphicFramePr>
        <xdr:cNvPr id="3" name=""/>
        <xdr:cNvGraphicFramePr/>
      </xdr:nvGraphicFramePr>
      <xdr:xfrm>
        <a:off x="18172800" y="14898240"/>
        <a:ext cx="8569080" cy="5248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5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B25" activeCellId="0" sqref="B2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6.02"/>
    <col collapsed="false" customWidth="true" hidden="false" outlineLevel="0" max="2" min="2" style="0" width="6.67"/>
    <col collapsed="false" customWidth="true" hidden="false" outlineLevel="0" max="3" min="3" style="0" width="9.82"/>
    <col collapsed="false" customWidth="true" hidden="false" outlineLevel="0" max="4" min="4" style="0" width="9.17"/>
    <col collapsed="false" customWidth="true" hidden="false" outlineLevel="0" max="5" min="5" style="0" width="58.63"/>
    <col collapsed="false" customWidth="true" hidden="false" outlineLevel="0" max="8" min="8" style="0" width="7.7"/>
    <col collapsed="false" customWidth="true" hidden="false" outlineLevel="0" max="9" min="9" style="0" width="7.41"/>
    <col collapsed="false" customWidth="true" hidden="false" outlineLevel="0" max="10" min="10" style="0" width="4.99"/>
  </cols>
  <sheetData>
    <row r="1" customFormat="false" ht="12.8" hidden="false" customHeight="false" outlineLevel="0" collapsed="false">
      <c r="A1" s="0" t="s">
        <v>0</v>
      </c>
    </row>
    <row r="3" customFormat="false" ht="12.8" hidden="false" customHeight="false" outlineLevel="0" collapsed="false">
      <c r="B3" s="1" t="s">
        <v>1</v>
      </c>
      <c r="C3" s="2"/>
      <c r="D3" s="2"/>
      <c r="E3" s="2"/>
    </row>
    <row r="4" customFormat="false" ht="12.8" hidden="false" customHeight="false" outlineLevel="0" collapsed="false">
      <c r="B4" s="3" t="s">
        <v>2</v>
      </c>
      <c r="C4" s="4" t="n">
        <v>1500</v>
      </c>
      <c r="D4" s="4" t="s">
        <v>3</v>
      </c>
      <c r="E4" s="4" t="s">
        <v>4</v>
      </c>
    </row>
    <row r="5" customFormat="false" ht="12.8" hidden="false" customHeight="false" outlineLevel="0" collapsed="false">
      <c r="B5" s="3" t="s">
        <v>5</v>
      </c>
      <c r="C5" s="4" t="n">
        <v>15</v>
      </c>
      <c r="D5" s="4" t="s">
        <v>3</v>
      </c>
      <c r="E5" s="4" t="s">
        <v>6</v>
      </c>
    </row>
    <row r="6" customFormat="false" ht="12.8" hidden="false" customHeight="false" outlineLevel="0" collapsed="false">
      <c r="B6" s="3" t="s">
        <v>7</v>
      </c>
      <c r="C6" s="4"/>
      <c r="D6" s="4"/>
      <c r="E6" s="4" t="s">
        <v>8</v>
      </c>
    </row>
    <row r="7" customFormat="false" ht="12.8" hidden="false" customHeight="false" outlineLevel="0" collapsed="false">
      <c r="B7" s="3" t="s">
        <v>9</v>
      </c>
      <c r="C7" s="4" t="n">
        <v>160</v>
      </c>
      <c r="D7" s="4" t="s">
        <v>10</v>
      </c>
      <c r="E7" s="4" t="s">
        <v>11</v>
      </c>
    </row>
    <row r="8" customFormat="false" ht="12.8" hidden="false" customHeight="false" outlineLevel="0" collapsed="false">
      <c r="B8" s="3" t="s">
        <v>12</v>
      </c>
      <c r="C8" s="4" t="n">
        <v>600000</v>
      </c>
      <c r="D8" s="4" t="s">
        <v>13</v>
      </c>
      <c r="E8" s="4" t="s">
        <v>14</v>
      </c>
    </row>
    <row r="9" customFormat="false" ht="12.8" hidden="false" customHeight="false" outlineLevel="0" collapsed="false">
      <c r="B9" s="3" t="s">
        <v>15</v>
      </c>
      <c r="C9" s="4" t="n">
        <v>300000</v>
      </c>
      <c r="D9" s="4" t="s">
        <v>13</v>
      </c>
      <c r="E9" s="4" t="s">
        <v>16</v>
      </c>
    </row>
    <row r="10" customFormat="false" ht="12.8" hidden="false" customHeight="false" outlineLevel="0" collapsed="false">
      <c r="B10" s="3" t="s">
        <v>17</v>
      </c>
      <c r="C10" s="4" t="n">
        <v>300000</v>
      </c>
      <c r="D10" s="4" t="s">
        <v>13</v>
      </c>
      <c r="E10" s="4" t="s">
        <v>18</v>
      </c>
    </row>
    <row r="11" customFormat="false" ht="12.8" hidden="false" customHeight="false" outlineLevel="0" collapsed="false">
      <c r="B11" s="2"/>
      <c r="C11" s="2"/>
      <c r="D11" s="2"/>
      <c r="E11" s="2"/>
    </row>
    <row r="12" customFormat="false" ht="12.8" hidden="false" customHeight="false" outlineLevel="0" collapsed="false">
      <c r="B12" s="1" t="s">
        <v>19</v>
      </c>
      <c r="C12" s="2"/>
      <c r="D12" s="2"/>
      <c r="E12" s="2"/>
    </row>
    <row r="13" customFormat="false" ht="12.8" hidden="false" customHeight="false" outlineLevel="0" collapsed="false">
      <c r="B13" s="5" t="s">
        <v>20</v>
      </c>
      <c r="C13" s="0" t="n">
        <v>150</v>
      </c>
      <c r="D13" s="0" t="s">
        <v>21</v>
      </c>
      <c r="E13" s="0" t="s">
        <v>22</v>
      </c>
    </row>
    <row r="14" customFormat="false" ht="12.8" hidden="false" customHeight="false" outlineLevel="0" collapsed="false">
      <c r="B14" s="5" t="s">
        <v>23</v>
      </c>
      <c r="C14" s="0" t="n">
        <v>10</v>
      </c>
      <c r="D14" s="0" t="s">
        <v>24</v>
      </c>
      <c r="E14" s="0" t="s">
        <v>25</v>
      </c>
    </row>
    <row r="15" customFormat="false" ht="12.8" hidden="false" customHeight="false" outlineLevel="0" collapsed="false">
      <c r="B15" s="5" t="s">
        <v>26</v>
      </c>
      <c r="C15" s="0" t="n">
        <v>1</v>
      </c>
      <c r="D15" s="0" t="s">
        <v>27</v>
      </c>
      <c r="E15" s="0" t="s">
        <v>28</v>
      </c>
    </row>
    <row r="16" customFormat="false" ht="12.8" hidden="false" customHeight="false" outlineLevel="0" collapsed="false">
      <c r="B16" s="2"/>
      <c r="C16" s="2"/>
      <c r="D16" s="2"/>
      <c r="E16" s="2"/>
    </row>
    <row r="17" customFormat="false" ht="12.8" hidden="false" customHeight="false" outlineLevel="0" collapsed="false">
      <c r="B17" s="6" t="s">
        <v>29</v>
      </c>
    </row>
    <row r="18" customFormat="false" ht="12.8" hidden="false" customHeight="false" outlineLevel="0" collapsed="false">
      <c r="B18" s="5" t="s">
        <v>20</v>
      </c>
      <c r="C18" s="7" t="n">
        <f aca="false">C13/3600</f>
        <v>0.0416666666666667</v>
      </c>
      <c r="D18" s="0" t="s">
        <v>30</v>
      </c>
      <c r="E18" s="0" t="s">
        <v>31</v>
      </c>
    </row>
    <row r="19" customFormat="false" ht="12.8" hidden="false" customHeight="false" outlineLevel="0" collapsed="false">
      <c r="B19" s="5"/>
    </row>
    <row r="20" customFormat="false" ht="12.8" hidden="false" customHeight="false" outlineLevel="0" collapsed="false">
      <c r="B20" s="5" t="s">
        <v>23</v>
      </c>
      <c r="C20" s="0" t="n">
        <f aca="false">C14*365*24</f>
        <v>87600</v>
      </c>
      <c r="D20" s="0" t="s">
        <v>32</v>
      </c>
      <c r="E20" s="0" t="s">
        <v>25</v>
      </c>
    </row>
    <row r="21" customFormat="false" ht="12.8" hidden="false" customHeight="false" outlineLevel="0" collapsed="false">
      <c r="B21" s="5" t="s">
        <v>23</v>
      </c>
      <c r="C21" s="0" t="n">
        <f aca="false">C14*365*24*60*60</f>
        <v>315360000</v>
      </c>
      <c r="D21" s="0" t="s">
        <v>33</v>
      </c>
      <c r="E21" s="0" t="s">
        <v>25</v>
      </c>
    </row>
    <row r="22" customFormat="false" ht="12.8" hidden="false" customHeight="false" outlineLevel="0" collapsed="false">
      <c r="B22" s="5"/>
      <c r="G22" s="8" t="s">
        <v>34</v>
      </c>
      <c r="H22" s="9" t="s">
        <v>34</v>
      </c>
      <c r="I22" s="9" t="s">
        <v>35</v>
      </c>
    </row>
    <row r="23" customFormat="false" ht="12.8" hidden="false" customHeight="false" outlineLevel="0" collapsed="false">
      <c r="B23" s="5" t="s">
        <v>26</v>
      </c>
      <c r="C23" s="6" t="n">
        <f aca="false">C15/1000/3600</f>
        <v>2.77777777777778E-007</v>
      </c>
      <c r="D23" s="0" t="s">
        <v>36</v>
      </c>
      <c r="E23" s="0" t="s">
        <v>28</v>
      </c>
      <c r="G23" s="10" t="n">
        <v>0</v>
      </c>
      <c r="H23" s="0" t="n">
        <v>0</v>
      </c>
      <c r="I23" s="11" t="n">
        <f aca="false">$C$33*G23^2/$C$30^2</f>
        <v>0</v>
      </c>
    </row>
    <row r="24" customFormat="false" ht="12.8" hidden="false" customHeight="false" outlineLevel="0" collapsed="false">
      <c r="B24" s="5"/>
      <c r="C24" s="6"/>
      <c r="G24" s="10" t="n">
        <v>0.05</v>
      </c>
      <c r="H24" s="0" t="n">
        <v>50</v>
      </c>
      <c r="I24" s="11" t="n">
        <f aca="false">$C$33*G24^2/$C$30^2</f>
        <v>29.3145782570255</v>
      </c>
    </row>
    <row r="25" customFormat="false" ht="12.8" hidden="false" customHeight="false" outlineLevel="0" collapsed="false">
      <c r="B25" s="6" t="s">
        <v>37</v>
      </c>
      <c r="G25" s="10" t="n">
        <v>0.1</v>
      </c>
      <c r="H25" s="0" t="n">
        <v>100</v>
      </c>
      <c r="I25" s="11" t="n">
        <f aca="false">$C$33*G25^2/$C$30^2</f>
        <v>117.258313028102</v>
      </c>
    </row>
    <row r="26" customFormat="false" ht="13.8" hidden="false" customHeight="false" outlineLevel="0" collapsed="false">
      <c r="B26" s="5" t="s">
        <v>38</v>
      </c>
      <c r="C26" s="0" t="n">
        <v>160</v>
      </c>
      <c r="D26" s="0" t="s">
        <v>10</v>
      </c>
      <c r="E26" s="2" t="s">
        <v>39</v>
      </c>
      <c r="G26" s="0" t="n">
        <v>0.141</v>
      </c>
      <c r="H26" s="0" t="n">
        <v>141</v>
      </c>
      <c r="I26" s="11" t="n">
        <f aca="false">$C$33*G26^2/$C$30^2</f>
        <v>233.12125213117</v>
      </c>
      <c r="K26" s="12"/>
    </row>
    <row r="27" customFormat="false" ht="12.8" hidden="false" customHeight="false" outlineLevel="0" collapsed="false">
      <c r="B27" s="5" t="s">
        <v>40</v>
      </c>
      <c r="C27" s="0" t="n">
        <f aca="false">C26/1000</f>
        <v>0.16</v>
      </c>
      <c r="D27" s="0" t="s">
        <v>3</v>
      </c>
      <c r="E27" s="0" t="s">
        <v>41</v>
      </c>
      <c r="G27" s="10" t="n">
        <v>0.15</v>
      </c>
      <c r="H27" s="0" t="n">
        <v>150</v>
      </c>
      <c r="I27" s="11" t="n">
        <f aca="false">$C$33*G27^2/$C$30^2</f>
        <v>263.83120431323</v>
      </c>
    </row>
    <row r="28" customFormat="false" ht="12.8" hidden="false" customHeight="false" outlineLevel="0" collapsed="false">
      <c r="B28" s="5" t="s">
        <v>42</v>
      </c>
      <c r="C28" s="0" t="n">
        <v>14.7</v>
      </c>
      <c r="D28" s="0" t="s">
        <v>10</v>
      </c>
      <c r="E28" s="0" t="s">
        <v>43</v>
      </c>
      <c r="G28" s="10" t="n">
        <v>0.2</v>
      </c>
      <c r="H28" s="0" t="n">
        <v>200</v>
      </c>
      <c r="I28" s="11" t="n">
        <f aca="false">$C$33*G28^2/$C$30^2</f>
        <v>469.033252112409</v>
      </c>
    </row>
    <row r="29" customFormat="false" ht="12.8" hidden="false" customHeight="false" outlineLevel="0" collapsed="false">
      <c r="B29" s="5" t="s">
        <v>42</v>
      </c>
      <c r="C29" s="0" t="n">
        <f aca="false">C28/1000</f>
        <v>0.0147</v>
      </c>
      <c r="D29" s="0" t="s">
        <v>3</v>
      </c>
      <c r="E29" s="0" t="s">
        <v>43</v>
      </c>
      <c r="G29" s="10" t="n">
        <v>0.25</v>
      </c>
      <c r="H29" s="0" t="n">
        <v>250</v>
      </c>
      <c r="I29" s="11" t="n">
        <f aca="false">$C$33*G29^2/$C$30^2</f>
        <v>732.864456425638</v>
      </c>
    </row>
    <row r="30" customFormat="false" ht="12.8" hidden="false" customHeight="false" outlineLevel="0" collapsed="false">
      <c r="B30" s="5" t="s">
        <v>44</v>
      </c>
      <c r="C30" s="13" t="n">
        <f aca="false">C27-2*C29</f>
        <v>0.1306</v>
      </c>
      <c r="D30" s="0" t="s">
        <v>10</v>
      </c>
      <c r="E30" s="0" t="s">
        <v>45</v>
      </c>
      <c r="G30" s="10" t="n">
        <v>0.3</v>
      </c>
      <c r="H30" s="0" t="n">
        <v>300</v>
      </c>
      <c r="I30" s="11" t="n">
        <f aca="false">$C$33*G30^2/$C$30^2</f>
        <v>1055.32481725292</v>
      </c>
    </row>
    <row r="31" customFormat="false" ht="12.8" hidden="false" customHeight="false" outlineLevel="0" collapsed="false">
      <c r="G31" s="10" t="n">
        <v>0.35</v>
      </c>
      <c r="H31" s="0" t="n">
        <v>350</v>
      </c>
      <c r="I31" s="11" t="n">
        <f aca="false">$C$33*G31^2/$C$30^2</f>
        <v>1436.41433459425</v>
      </c>
    </row>
    <row r="32" customFormat="false" ht="12.8" hidden="false" customHeight="false" outlineLevel="0" collapsed="false">
      <c r="B32" s="6" t="s">
        <v>46</v>
      </c>
      <c r="G32" s="10" t="n">
        <v>0.4</v>
      </c>
      <c r="H32" s="0" t="n">
        <v>400</v>
      </c>
      <c r="I32" s="11" t="n">
        <f aca="false">$C$33*G32^2/$C$30^2</f>
        <v>1876.13300844963</v>
      </c>
    </row>
    <row r="33" customFormat="false" ht="12.8" hidden="false" customHeight="false" outlineLevel="0" collapsed="false">
      <c r="B33" s="0" t="s">
        <v>47</v>
      </c>
      <c r="C33" s="0" t="n">
        <f aca="false">C10/C4</f>
        <v>200</v>
      </c>
      <c r="D33" s="0" t="s">
        <v>48</v>
      </c>
      <c r="E33" s="0" t="s">
        <v>49</v>
      </c>
    </row>
    <row r="35" customFormat="false" ht="12.8" hidden="false" customHeight="false" outlineLevel="0" collapsed="false">
      <c r="B35" s="6" t="s">
        <v>50</v>
      </c>
    </row>
    <row r="36" customFormat="false" ht="12.8" hidden="false" customHeight="false" outlineLevel="0" collapsed="false">
      <c r="B36" s="14" t="s">
        <v>51</v>
      </c>
      <c r="C36" s="6" t="n">
        <v>1000</v>
      </c>
      <c r="D36" s="0" t="s">
        <v>52</v>
      </c>
      <c r="E36" s="0" t="s">
        <v>53</v>
      </c>
    </row>
    <row r="37" customFormat="false" ht="12.8" hidden="false" customHeight="false" outlineLevel="0" collapsed="false">
      <c r="B37" s="14" t="s">
        <v>54</v>
      </c>
      <c r="C37" s="6" t="n">
        <v>0.04</v>
      </c>
      <c r="E37" s="0" t="s">
        <v>55</v>
      </c>
    </row>
    <row r="38" customFormat="false" ht="12.8" hidden="false" customHeight="false" outlineLevel="0" collapsed="false">
      <c r="B38" s="14" t="s">
        <v>56</v>
      </c>
      <c r="C38" s="6" t="n">
        <v>0.7</v>
      </c>
      <c r="E38" s="0" t="s">
        <v>57</v>
      </c>
    </row>
    <row r="40" customFormat="false" ht="12.8" hidden="false" customHeight="false" outlineLevel="0" collapsed="false">
      <c r="B40" s="6" t="s">
        <v>58</v>
      </c>
    </row>
    <row r="42" customFormat="false" ht="12.8" hidden="false" customHeight="false" outlineLevel="0" collapsed="false">
      <c r="B42" s="5" t="s">
        <v>59</v>
      </c>
      <c r="C42" s="15" t="n">
        <f aca="false">(20*C37*C36*C18^3*C21/C38/3.14^2 * C30^2*C23/C33)^(1/7)</f>
        <v>0.250929280559386</v>
      </c>
      <c r="D42" s="0" t="s">
        <v>3</v>
      </c>
      <c r="E42" s="0" t="s">
        <v>60</v>
      </c>
    </row>
    <row r="43" customFormat="false" ht="12.8" hidden="false" customHeight="false" outlineLevel="0" collapsed="false">
      <c r="B43" s="5" t="s">
        <v>59</v>
      </c>
      <c r="C43" s="16" t="n">
        <f aca="false">C42*1000</f>
        <v>250.929280559386</v>
      </c>
      <c r="D43" s="0" t="s">
        <v>10</v>
      </c>
      <c r="E43" s="0" t="s">
        <v>61</v>
      </c>
    </row>
    <row r="44" customFormat="false" ht="12.8" hidden="false" customHeight="false" outlineLevel="0" collapsed="false">
      <c r="B44" s="5"/>
    </row>
    <row r="45" customFormat="false" ht="12.8" hidden="false" customHeight="false" outlineLevel="0" collapsed="false">
      <c r="B45" s="6" t="s">
        <v>62</v>
      </c>
    </row>
    <row r="46" customFormat="false" ht="12.8" hidden="false" customHeight="false" outlineLevel="0" collapsed="false">
      <c r="B46" s="0" t="s">
        <v>63</v>
      </c>
    </row>
    <row r="47" customFormat="false" ht="12.8" hidden="false" customHeight="false" outlineLevel="0" collapsed="false">
      <c r="B47" s="5" t="s">
        <v>40</v>
      </c>
      <c r="C47" s="0" t="n">
        <v>280</v>
      </c>
      <c r="D47" s="0" t="s">
        <v>10</v>
      </c>
      <c r="E47" s="0" t="s">
        <v>41</v>
      </c>
    </row>
    <row r="48" customFormat="false" ht="12.8" hidden="false" customHeight="false" outlineLevel="0" collapsed="false">
      <c r="B48" s="5" t="s">
        <v>42</v>
      </c>
      <c r="C48" s="0" t="n">
        <v>25.4</v>
      </c>
      <c r="D48" s="0" t="s">
        <v>10</v>
      </c>
      <c r="E48" s="0" t="s">
        <v>43</v>
      </c>
    </row>
    <row r="49" customFormat="false" ht="12.8" hidden="false" customHeight="false" outlineLevel="0" collapsed="false">
      <c r="B49" s="5" t="s">
        <v>34</v>
      </c>
      <c r="C49" s="0" t="n">
        <f aca="false">C47-2*C48</f>
        <v>229.2</v>
      </c>
      <c r="D49" s="0" t="s">
        <v>10</v>
      </c>
      <c r="E49" s="0" t="s">
        <v>64</v>
      </c>
    </row>
    <row r="51" customFormat="false" ht="12.8" hidden="false" customHeight="false" outlineLevel="0" collapsed="false">
      <c r="B51" s="0" t="s">
        <v>65</v>
      </c>
    </row>
    <row r="52" customFormat="false" ht="12.8" hidden="false" customHeight="false" outlineLevel="0" collapsed="false">
      <c r="B52" s="5" t="s">
        <v>40</v>
      </c>
      <c r="C52" s="0" t="n">
        <v>315</v>
      </c>
      <c r="D52" s="0" t="s">
        <v>10</v>
      </c>
      <c r="E52" s="0" t="s">
        <v>41</v>
      </c>
    </row>
    <row r="53" customFormat="false" ht="12.8" hidden="false" customHeight="false" outlineLevel="0" collapsed="false">
      <c r="B53" s="5" t="s">
        <v>42</v>
      </c>
      <c r="C53" s="0" t="n">
        <v>28.6</v>
      </c>
      <c r="D53" s="0" t="s">
        <v>10</v>
      </c>
      <c r="E53" s="0" t="s">
        <v>43</v>
      </c>
    </row>
    <row r="54" customFormat="false" ht="12.8" hidden="false" customHeight="false" outlineLevel="0" collapsed="false">
      <c r="B54" s="5" t="s">
        <v>34</v>
      </c>
      <c r="C54" s="0" t="n">
        <f aca="false">C52-2*C53</f>
        <v>257.8</v>
      </c>
      <c r="D54" s="0" t="s">
        <v>10</v>
      </c>
      <c r="E54" s="0" t="s">
        <v>64</v>
      </c>
    </row>
    <row r="56" customFormat="false" ht="12.8" hidden="false" customHeight="false" outlineLevel="0" collapsed="false">
      <c r="H56" s="10"/>
      <c r="I56" s="10"/>
    </row>
    <row r="57" customFormat="false" ht="12.8" hidden="false" customHeight="false" outlineLevel="0" collapsed="false">
      <c r="H57" s="10"/>
      <c r="I57" s="10"/>
    </row>
    <row r="58" customFormat="false" ht="12.8" hidden="false" customHeight="false" outlineLevel="0" collapsed="false">
      <c r="H58" s="10"/>
      <c r="I58" s="10"/>
    </row>
    <row r="59" customFormat="false" ht="12.8" hidden="false" customHeight="false" outlineLevel="0" collapsed="false">
      <c r="H59" s="10"/>
      <c r="I59" s="10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&amp;CStrona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I52"/>
  <sheetViews>
    <sheetView showFormulas="false" showGridLines="true" showRowColHeaders="true" showZeros="true" rightToLeft="false" tabSelected="false" showOutlineSymbols="true" defaultGridColor="true" view="normal" topLeftCell="A4" colorId="64" zoomScale="85" zoomScaleNormal="85" zoomScalePageLayoutView="100" workbookViewId="0">
      <selection pane="topLeft" activeCell="B21" activeCellId="0" sqref="B21"/>
    </sheetView>
  </sheetViews>
  <sheetFormatPr defaultColWidth="11.53515625" defaultRowHeight="12.8" zeroHeight="false" outlineLevelRow="0" outlineLevelCol="0"/>
  <cols>
    <col collapsed="false" customWidth="true" hidden="false" outlineLevel="0" max="10" min="10" style="0" width="9.21"/>
    <col collapsed="false" customWidth="true" hidden="false" outlineLevel="0" max="11" min="11" style="0" width="9.41"/>
    <col collapsed="false" customWidth="true" hidden="false" outlineLevel="0" max="12" min="12" style="0" width="3.24"/>
    <col collapsed="false" customWidth="true" hidden="false" outlineLevel="0" max="20" min="13" style="0" width="9.41"/>
    <col collapsed="false" customWidth="true" hidden="false" outlineLevel="0" max="21" min="21" style="0" width="5.24"/>
    <col collapsed="false" customWidth="true" hidden="false" outlineLevel="0" max="22" min="22" style="0" width="7.1"/>
    <col collapsed="false" customWidth="true" hidden="false" outlineLevel="0" max="29" min="29" style="0" width="2.62"/>
  </cols>
  <sheetData>
    <row r="1" customFormat="false" ht="12.8" hidden="false" customHeight="false" outlineLevel="0" collapsed="false">
      <c r="A1" s="0" t="s">
        <v>0</v>
      </c>
    </row>
    <row r="3" customFormat="false" ht="12.8" hidden="false" customHeight="false" outlineLevel="0" collapsed="false">
      <c r="B3" s="1" t="s">
        <v>1</v>
      </c>
      <c r="C3" s="2"/>
      <c r="D3" s="2"/>
      <c r="E3" s="2"/>
    </row>
    <row r="4" customFormat="false" ht="12.8" hidden="false" customHeight="false" outlineLevel="0" collapsed="false">
      <c r="B4" s="17" t="s">
        <v>2</v>
      </c>
      <c r="C4" s="4" t="n">
        <v>1500</v>
      </c>
      <c r="D4" s="4" t="s">
        <v>3</v>
      </c>
      <c r="E4" s="4"/>
    </row>
    <row r="5" customFormat="false" ht="12.8" hidden="false" customHeight="false" outlineLevel="0" collapsed="false">
      <c r="B5" s="17" t="s">
        <v>5</v>
      </c>
      <c r="C5" s="4" t="n">
        <v>15</v>
      </c>
      <c r="D5" s="4" t="s">
        <v>3</v>
      </c>
      <c r="E5" s="4"/>
    </row>
    <row r="6" customFormat="false" ht="12.8" hidden="false" customHeight="false" outlineLevel="0" collapsed="false">
      <c r="B6" s="17" t="s">
        <v>7</v>
      </c>
      <c r="C6" s="4"/>
      <c r="D6" s="4"/>
      <c r="E6" s="4"/>
    </row>
    <row r="7" customFormat="false" ht="12.8" hidden="false" customHeight="false" outlineLevel="0" collapsed="false">
      <c r="B7" s="17" t="s">
        <v>9</v>
      </c>
      <c r="C7" s="4" t="n">
        <v>160</v>
      </c>
      <c r="D7" s="4" t="s">
        <v>10</v>
      </c>
      <c r="E7" s="4"/>
    </row>
    <row r="8" customFormat="false" ht="12.8" hidden="false" customHeight="false" outlineLevel="0" collapsed="false">
      <c r="B8" s="17" t="s">
        <v>12</v>
      </c>
      <c r="C8" s="4" t="n">
        <v>600000</v>
      </c>
      <c r="D8" s="4" t="s">
        <v>13</v>
      </c>
      <c r="E8" s="4"/>
    </row>
    <row r="9" customFormat="false" ht="12.8" hidden="false" customHeight="false" outlineLevel="0" collapsed="false">
      <c r="B9" s="17" t="s">
        <v>15</v>
      </c>
      <c r="C9" s="4" t="n">
        <v>300000</v>
      </c>
      <c r="D9" s="4" t="s">
        <v>13</v>
      </c>
      <c r="E9" s="4"/>
    </row>
    <row r="10" customFormat="false" ht="12.8" hidden="false" customHeight="false" outlineLevel="0" collapsed="false">
      <c r="B10" s="17" t="s">
        <v>17</v>
      </c>
      <c r="C10" s="4" t="n">
        <v>300000</v>
      </c>
      <c r="D10" s="4" t="s">
        <v>13</v>
      </c>
      <c r="E10" s="4"/>
    </row>
    <row r="11" customFormat="false" ht="12.8" hidden="false" customHeight="false" outlineLevel="0" collapsed="false">
      <c r="B11" s="2"/>
      <c r="C11" s="2"/>
      <c r="D11" s="2"/>
      <c r="E11" s="2"/>
    </row>
    <row r="12" customFormat="false" ht="12.8" hidden="false" customHeight="false" outlineLevel="0" collapsed="false">
      <c r="B12" s="1" t="s">
        <v>19</v>
      </c>
      <c r="C12" s="2"/>
      <c r="D12" s="2"/>
      <c r="E12" s="2"/>
    </row>
    <row r="13" customFormat="false" ht="12.8" hidden="false" customHeight="false" outlineLevel="0" collapsed="false">
      <c r="B13" s="9" t="s">
        <v>20</v>
      </c>
      <c r="C13" s="0" t="n">
        <v>150</v>
      </c>
      <c r="D13" s="0" t="s">
        <v>21</v>
      </c>
      <c r="E13" s="0" t="s">
        <v>22</v>
      </c>
    </row>
    <row r="14" customFormat="false" ht="12.8" hidden="false" customHeight="false" outlineLevel="0" collapsed="false">
      <c r="B14" s="8"/>
    </row>
    <row r="15" customFormat="false" ht="12.8" hidden="false" customHeight="false" outlineLevel="0" collapsed="false">
      <c r="B15" s="9" t="s">
        <v>26</v>
      </c>
      <c r="C15" s="0" t="n">
        <v>1</v>
      </c>
      <c r="D15" s="0" t="s">
        <v>27</v>
      </c>
      <c r="E15" s="0" t="s">
        <v>28</v>
      </c>
    </row>
    <row r="16" customFormat="false" ht="12.8" hidden="false" customHeight="false" outlineLevel="0" collapsed="false">
      <c r="B16" s="2"/>
      <c r="C16" s="2"/>
      <c r="D16" s="2"/>
      <c r="E16" s="2"/>
    </row>
    <row r="17" customFormat="false" ht="12.8" hidden="false" customHeight="false" outlineLevel="0" collapsed="false">
      <c r="B17" s="6" t="s">
        <v>29</v>
      </c>
    </row>
    <row r="18" customFormat="false" ht="12.8" hidden="false" customHeight="false" outlineLevel="0" collapsed="false">
      <c r="B18" s="5" t="s">
        <v>20</v>
      </c>
      <c r="C18" s="7" t="n">
        <f aca="false">C13/3600</f>
        <v>0.0416666666666667</v>
      </c>
      <c r="D18" s="0" t="s">
        <v>30</v>
      </c>
      <c r="E18" s="0" t="s">
        <v>31</v>
      </c>
      <c r="N18" s="10"/>
      <c r="O18" s="18"/>
      <c r="P18" s="15"/>
      <c r="Q18" s="15"/>
      <c r="R18" s="10"/>
      <c r="S18" s="10"/>
      <c r="T18" s="19"/>
      <c r="U18" s="10"/>
      <c r="V18" s="10"/>
      <c r="W18" s="10"/>
      <c r="X18" s="10"/>
      <c r="Y18" s="10"/>
      <c r="AA18" s="10"/>
      <c r="AB18" s="10"/>
      <c r="AC18" s="10"/>
      <c r="AD18" s="10"/>
      <c r="AE18" s="10"/>
      <c r="AF18" s="10"/>
    </row>
    <row r="19" customFormat="false" ht="12.8" hidden="false" customHeight="false" outlineLevel="0" collapsed="false">
      <c r="B19" s="5" t="s">
        <v>26</v>
      </c>
      <c r="C19" s="6" t="n">
        <f aca="false">C15/1000/3600</f>
        <v>2.77777777777778E-007</v>
      </c>
      <c r="D19" s="0" t="s">
        <v>36</v>
      </c>
      <c r="E19" s="0" t="s">
        <v>28</v>
      </c>
      <c r="N19" s="10"/>
      <c r="O19" s="18"/>
      <c r="P19" s="15"/>
      <c r="Q19" s="15"/>
      <c r="R19" s="10"/>
      <c r="S19" s="10"/>
      <c r="T19" s="19"/>
      <c r="U19" s="10"/>
      <c r="V19" s="10"/>
      <c r="W19" s="10"/>
      <c r="X19" s="10"/>
      <c r="Y19" s="10"/>
      <c r="AA19" s="10"/>
      <c r="AB19" s="10"/>
      <c r="AC19" s="10"/>
      <c r="AD19" s="10"/>
      <c r="AE19" s="10"/>
      <c r="AF19" s="10"/>
    </row>
    <row r="20" customFormat="false" ht="12.8" hidden="false" customHeight="false" outlineLevel="0" collapsed="false">
      <c r="N20" s="10"/>
      <c r="O20" s="18"/>
      <c r="P20" s="15"/>
      <c r="Q20" s="15"/>
      <c r="R20" s="10"/>
      <c r="S20" s="10"/>
      <c r="T20" s="19"/>
      <c r="U20" s="10"/>
      <c r="V20" s="10"/>
      <c r="W20" s="10"/>
      <c r="X20" s="10"/>
      <c r="Y20" s="10"/>
      <c r="AA20" s="10"/>
      <c r="AB20" s="10"/>
      <c r="AC20" s="10"/>
      <c r="AD20" s="10"/>
      <c r="AE20" s="10"/>
      <c r="AF20" s="10"/>
    </row>
    <row r="21" customFormat="false" ht="12.8" hidden="false" customHeight="false" outlineLevel="0" collapsed="false">
      <c r="B21" s="6" t="s">
        <v>37</v>
      </c>
      <c r="N21" s="10"/>
      <c r="T21" s="19"/>
      <c r="AA21" s="10"/>
      <c r="AB21" s="10"/>
      <c r="AC21" s="10"/>
      <c r="AD21" s="10"/>
      <c r="AE21" s="10"/>
      <c r="AF21" s="10"/>
      <c r="AH21" s="20"/>
    </row>
    <row r="22" customFormat="false" ht="12.8" hidden="false" customHeight="false" outlineLevel="0" collapsed="false">
      <c r="B22" s="5" t="s">
        <v>38</v>
      </c>
      <c r="C22" s="0" t="n">
        <v>160</v>
      </c>
      <c r="D22" s="0" t="s">
        <v>10</v>
      </c>
      <c r="E22" s="2" t="s">
        <v>39</v>
      </c>
      <c r="J22" s="20"/>
      <c r="K22" s="20"/>
      <c r="L22" s="20"/>
      <c r="N22" s="10"/>
      <c r="T22" s="19"/>
      <c r="AA22" s="10"/>
      <c r="AB22" s="10"/>
      <c r="AC22" s="10"/>
      <c r="AD22" s="10"/>
      <c r="AE22" s="10"/>
      <c r="AF22" s="10"/>
      <c r="AH22" s="8"/>
    </row>
    <row r="23" customFormat="false" ht="12.8" hidden="false" customHeight="false" outlineLevel="0" collapsed="false">
      <c r="B23" s="5" t="s">
        <v>40</v>
      </c>
      <c r="C23" s="0" t="n">
        <f aca="false">C22/1000</f>
        <v>0.16</v>
      </c>
      <c r="D23" s="0" t="s">
        <v>3</v>
      </c>
      <c r="E23" s="0" t="s">
        <v>41</v>
      </c>
      <c r="J23" s="21"/>
      <c r="K23" s="21"/>
      <c r="L23" s="21"/>
      <c r="T23" s="19"/>
      <c r="U23" s="10"/>
      <c r="V23" s="10"/>
      <c r="W23" s="10"/>
      <c r="X23" s="10"/>
      <c r="Y23" s="10"/>
      <c r="AA23" s="10"/>
      <c r="AB23" s="10"/>
      <c r="AC23" s="10"/>
      <c r="AD23" s="10"/>
      <c r="AE23" s="10"/>
      <c r="AF23" s="10"/>
      <c r="AH23" s="10"/>
    </row>
    <row r="24" customFormat="false" ht="12.8" hidden="false" customHeight="false" outlineLevel="0" collapsed="false">
      <c r="B24" s="5" t="s">
        <v>42</v>
      </c>
      <c r="C24" s="0" t="n">
        <v>14.7</v>
      </c>
      <c r="D24" s="0" t="s">
        <v>10</v>
      </c>
      <c r="E24" s="0" t="s">
        <v>43</v>
      </c>
      <c r="J24" s="21"/>
      <c r="K24" s="21"/>
      <c r="L24" s="21"/>
      <c r="O24" s="18"/>
      <c r="P24" s="15"/>
      <c r="Q24" s="15"/>
      <c r="R24" s="10"/>
      <c r="S24" s="10"/>
      <c r="T24" s="19"/>
      <c r="U24" s="10"/>
      <c r="V24" s="10"/>
      <c r="W24" s="10"/>
      <c r="X24" s="10"/>
      <c r="Y24" s="10"/>
      <c r="AA24" s="10"/>
      <c r="AB24" s="10"/>
      <c r="AC24" s="10"/>
      <c r="AD24" s="10"/>
      <c r="AE24" s="10"/>
      <c r="AF24" s="10"/>
      <c r="AH24" s="10"/>
    </row>
    <row r="25" customFormat="false" ht="12.8" hidden="false" customHeight="false" outlineLevel="0" collapsed="false">
      <c r="B25" s="5" t="s">
        <v>42</v>
      </c>
      <c r="C25" s="0" t="n">
        <f aca="false">C24/1000</f>
        <v>0.0147</v>
      </c>
      <c r="D25" s="0" t="s">
        <v>3</v>
      </c>
      <c r="E25" s="0" t="s">
        <v>43</v>
      </c>
      <c r="J25" s="21"/>
      <c r="K25" s="21"/>
      <c r="L25" s="21"/>
      <c r="O25" s="18"/>
      <c r="P25" s="15"/>
      <c r="Q25" s="15"/>
      <c r="R25" s="10"/>
      <c r="S25" s="10"/>
      <c r="T25" s="19"/>
      <c r="U25" s="10"/>
      <c r="V25" s="10"/>
      <c r="W25" s="10"/>
      <c r="X25" s="10"/>
      <c r="Y25" s="10"/>
      <c r="AA25" s="10"/>
      <c r="AB25" s="10"/>
      <c r="AC25" s="10"/>
      <c r="AD25" s="10"/>
      <c r="AE25" s="10"/>
      <c r="AF25" s="10"/>
      <c r="AH25" s="10"/>
    </row>
    <row r="26" customFormat="false" ht="12.8" hidden="false" customHeight="false" outlineLevel="0" collapsed="false">
      <c r="B26" s="5" t="s">
        <v>44</v>
      </c>
      <c r="C26" s="13" t="n">
        <f aca="false">C23-2*C25</f>
        <v>0.1306</v>
      </c>
      <c r="D26" s="0" t="s">
        <v>10</v>
      </c>
      <c r="E26" s="0" t="s">
        <v>45</v>
      </c>
      <c r="J26" s="21"/>
      <c r="K26" s="21"/>
      <c r="L26" s="21"/>
      <c r="O26" s="18"/>
      <c r="P26" s="15"/>
      <c r="Q26" s="15"/>
      <c r="R26" s="10"/>
      <c r="S26" s="10"/>
      <c r="T26" s="19"/>
      <c r="U26" s="10"/>
      <c r="V26" s="10"/>
      <c r="W26" s="10"/>
      <c r="X26" s="10"/>
      <c r="Y26" s="10"/>
      <c r="AA26" s="10"/>
      <c r="AB26" s="10"/>
      <c r="AC26" s="10"/>
      <c r="AD26" s="10"/>
      <c r="AE26" s="10"/>
      <c r="AF26" s="10"/>
      <c r="AH26" s="10"/>
    </row>
    <row r="27" customFormat="false" ht="12.8" hidden="false" customHeight="false" outlineLevel="0" collapsed="false">
      <c r="J27" s="21"/>
      <c r="K27" s="21"/>
      <c r="L27" s="21"/>
      <c r="O27" s="18"/>
      <c r="P27" s="15"/>
      <c r="Q27" s="15"/>
      <c r="R27" s="10"/>
      <c r="S27" s="10"/>
      <c r="T27" s="19"/>
      <c r="U27" s="10"/>
      <c r="V27" s="10"/>
      <c r="W27" s="10"/>
      <c r="X27" s="10"/>
      <c r="Y27" s="10"/>
      <c r="AA27" s="10"/>
      <c r="AB27" s="10"/>
      <c r="AC27" s="10"/>
      <c r="AD27" s="10"/>
      <c r="AE27" s="10"/>
      <c r="AF27" s="10"/>
      <c r="AH27" s="10"/>
    </row>
    <row r="28" customFormat="false" ht="12.8" hidden="false" customHeight="false" outlineLevel="0" collapsed="false">
      <c r="B28" s="6" t="s">
        <v>46</v>
      </c>
      <c r="J28" s="21"/>
      <c r="K28" s="21"/>
      <c r="L28" s="21"/>
      <c r="O28" s="18"/>
      <c r="P28" s="15"/>
      <c r="Q28" s="15"/>
      <c r="R28" s="10"/>
      <c r="S28" s="10"/>
      <c r="T28" s="19"/>
      <c r="U28" s="10"/>
      <c r="V28" s="10"/>
      <c r="W28" s="10"/>
      <c r="X28" s="10"/>
      <c r="Y28" s="10"/>
      <c r="AA28" s="10"/>
      <c r="AB28" s="10"/>
      <c r="AC28" s="10"/>
      <c r="AD28" s="10"/>
      <c r="AE28" s="10"/>
      <c r="AF28" s="10"/>
      <c r="AH28" s="10"/>
    </row>
    <row r="29" customFormat="false" ht="12.8" hidden="false" customHeight="false" outlineLevel="0" collapsed="false">
      <c r="B29" s="0" t="s">
        <v>47</v>
      </c>
      <c r="C29" s="0" t="n">
        <f aca="false">C10/C4</f>
        <v>200</v>
      </c>
      <c r="D29" s="0" t="s">
        <v>48</v>
      </c>
      <c r="E29" s="0" t="s">
        <v>49</v>
      </c>
    </row>
    <row r="31" customFormat="false" ht="12.8" hidden="false" customHeight="false" outlineLevel="0" collapsed="false">
      <c r="B31" s="6" t="s">
        <v>50</v>
      </c>
    </row>
    <row r="32" customFormat="false" ht="12.8" hidden="false" customHeight="false" outlineLevel="0" collapsed="false">
      <c r="B32" s="14" t="s">
        <v>51</v>
      </c>
      <c r="C32" s="6" t="n">
        <v>1000</v>
      </c>
      <c r="D32" s="0" t="s">
        <v>52</v>
      </c>
      <c r="E32" s="0" t="s">
        <v>53</v>
      </c>
    </row>
    <row r="33" customFormat="false" ht="12.8" hidden="false" customHeight="false" outlineLevel="0" collapsed="false">
      <c r="B33" s="14" t="s">
        <v>54</v>
      </c>
      <c r="C33" s="6" t="n">
        <v>0.04</v>
      </c>
      <c r="E33" s="0" t="s">
        <v>55</v>
      </c>
    </row>
    <row r="34" customFormat="false" ht="12.8" hidden="false" customHeight="false" outlineLevel="0" collapsed="false">
      <c r="B34" s="14" t="s">
        <v>56</v>
      </c>
      <c r="C34" s="6" t="n">
        <v>0.7</v>
      </c>
      <c r="E34" s="0" t="s">
        <v>57</v>
      </c>
    </row>
    <row r="36" customFormat="false" ht="12.8" hidden="false" customHeight="false" outlineLevel="0" collapsed="false">
      <c r="B36" s="6" t="s">
        <v>58</v>
      </c>
    </row>
    <row r="37" customFormat="false" ht="12.8" hidden="false" customHeight="false" outlineLevel="0" collapsed="false">
      <c r="B37" s="6"/>
    </row>
    <row r="38" customFormat="false" ht="12.8" hidden="false" customHeight="false" outlineLevel="0" collapsed="false">
      <c r="B38" s="6"/>
      <c r="D38" s="22"/>
      <c r="E38" s="23" t="s">
        <v>66</v>
      </c>
      <c r="F38" s="24"/>
      <c r="G38" s="24"/>
      <c r="H38" s="24"/>
      <c r="I38" s="25"/>
      <c r="J38" s="22"/>
      <c r="K38" s="25"/>
      <c r="M38" s="26"/>
      <c r="N38" s="27"/>
      <c r="O38" s="27"/>
      <c r="P38" s="27"/>
      <c r="Q38" s="27"/>
      <c r="R38" s="27"/>
      <c r="S38" s="27"/>
      <c r="T38" s="28" t="s">
        <v>67</v>
      </c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9"/>
    </row>
    <row r="39" customFormat="false" ht="12.8" hidden="false" customHeight="false" outlineLevel="0" collapsed="false">
      <c r="D39" s="30"/>
      <c r="E39" s="31"/>
      <c r="F39" s="31"/>
      <c r="G39" s="31"/>
      <c r="H39" s="31"/>
      <c r="I39" s="32"/>
      <c r="J39" s="33" t="s">
        <v>68</v>
      </c>
      <c r="K39" s="34"/>
      <c r="M39" s="35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7"/>
    </row>
    <row r="40" customFormat="false" ht="12.8" hidden="false" customHeight="false" outlineLevel="0" collapsed="false">
      <c r="B40" s="9" t="s">
        <v>23</v>
      </c>
      <c r="C40" s="0" t="s">
        <v>24</v>
      </c>
      <c r="D40" s="38" t="n">
        <v>5</v>
      </c>
      <c r="E40" s="38" t="n">
        <v>10</v>
      </c>
      <c r="F40" s="38" t="n">
        <v>15</v>
      </c>
      <c r="G40" s="38" t="n">
        <v>20</v>
      </c>
      <c r="H40" s="38" t="n">
        <v>25</v>
      </c>
      <c r="I40" s="38" t="n">
        <v>30</v>
      </c>
      <c r="J40" s="33" t="s">
        <v>69</v>
      </c>
      <c r="K40" s="34"/>
      <c r="M40" s="39"/>
      <c r="U40" s="40" t="s">
        <v>23</v>
      </c>
      <c r="V40" s="38" t="s">
        <v>24</v>
      </c>
      <c r="W40" s="38" t="n">
        <v>5</v>
      </c>
      <c r="X40" s="38" t="n">
        <v>10</v>
      </c>
      <c r="Y40" s="38" t="n">
        <v>15</v>
      </c>
      <c r="Z40" s="38" t="n">
        <v>20</v>
      </c>
      <c r="AA40" s="38" t="n">
        <v>25</v>
      </c>
      <c r="AB40" s="38" t="n">
        <v>30</v>
      </c>
      <c r="AD40" s="38" t="n">
        <v>5</v>
      </c>
      <c r="AE40" s="38" t="n">
        <v>10</v>
      </c>
      <c r="AF40" s="38" t="n">
        <v>15</v>
      </c>
      <c r="AG40" s="38" t="n">
        <v>20</v>
      </c>
      <c r="AH40" s="38" t="n">
        <v>25</v>
      </c>
      <c r="AI40" s="38" t="n">
        <v>30</v>
      </c>
    </row>
    <row r="41" customFormat="false" ht="12.8" hidden="false" customHeight="false" outlineLevel="0" collapsed="false">
      <c r="B41" s="9" t="s">
        <v>23</v>
      </c>
      <c r="C41" s="0" t="s">
        <v>32</v>
      </c>
      <c r="D41" s="38" t="n">
        <f aca="false">D40*365*24</f>
        <v>43800</v>
      </c>
      <c r="E41" s="38" t="n">
        <f aca="false">E40*365*24</f>
        <v>87600</v>
      </c>
      <c r="F41" s="38" t="n">
        <f aca="false">F40*365*24</f>
        <v>131400</v>
      </c>
      <c r="G41" s="38" t="n">
        <f aca="false">G40*365*24</f>
        <v>175200</v>
      </c>
      <c r="H41" s="38" t="n">
        <f aca="false">H40*365*24</f>
        <v>219000</v>
      </c>
      <c r="I41" s="38" t="n">
        <f aca="false">I40*365*24</f>
        <v>262800</v>
      </c>
      <c r="J41" s="33" t="s">
        <v>70</v>
      </c>
      <c r="K41" s="34"/>
      <c r="M41" s="39"/>
      <c r="U41" s="40" t="s">
        <v>23</v>
      </c>
      <c r="V41" s="38" t="s">
        <v>32</v>
      </c>
      <c r="W41" s="38" t="n">
        <f aca="false">W40*365*24</f>
        <v>43800</v>
      </c>
      <c r="X41" s="38" t="n">
        <f aca="false">X40*365*24</f>
        <v>87600</v>
      </c>
      <c r="Y41" s="38" t="n">
        <f aca="false">Y40*365*24</f>
        <v>131400</v>
      </c>
      <c r="Z41" s="38" t="n">
        <f aca="false">Z40*365*24</f>
        <v>175200</v>
      </c>
      <c r="AA41" s="38" t="n">
        <f aca="false">AA40*365*24</f>
        <v>219000</v>
      </c>
      <c r="AB41" s="38" t="n">
        <f aca="false">AB40*365*24</f>
        <v>262800</v>
      </c>
      <c r="AD41" s="38" t="n">
        <f aca="false">AD40*365*24</f>
        <v>43800</v>
      </c>
      <c r="AE41" s="38" t="n">
        <f aca="false">AE40*365*24</f>
        <v>87600</v>
      </c>
      <c r="AF41" s="38" t="n">
        <f aca="false">AF40*365*24</f>
        <v>131400</v>
      </c>
      <c r="AG41" s="38" t="n">
        <f aca="false">AG40*365*24</f>
        <v>175200</v>
      </c>
      <c r="AH41" s="38" t="n">
        <f aca="false">AH40*365*24</f>
        <v>219000</v>
      </c>
      <c r="AI41" s="38" t="n">
        <f aca="false">AI40*365*24</f>
        <v>262800</v>
      </c>
    </row>
    <row r="42" customFormat="false" ht="12.8" hidden="false" customHeight="false" outlineLevel="0" collapsed="false">
      <c r="B42" s="9" t="s">
        <v>23</v>
      </c>
      <c r="C42" s="0" t="s">
        <v>33</v>
      </c>
      <c r="D42" s="38" t="n">
        <f aca="false">D40*365*24*60*60</f>
        <v>157680000</v>
      </c>
      <c r="E42" s="38" t="n">
        <f aca="false">E40*365*24*60*60</f>
        <v>315360000</v>
      </c>
      <c r="F42" s="38" t="n">
        <f aca="false">F40*365*24*60*60</f>
        <v>473040000</v>
      </c>
      <c r="G42" s="38" t="n">
        <f aca="false">G40*365*24*60*60</f>
        <v>630720000</v>
      </c>
      <c r="H42" s="38" t="n">
        <f aca="false">H40*365*24*60*60</f>
        <v>788400000</v>
      </c>
      <c r="I42" s="38" t="n">
        <f aca="false">I40*365*24*60*60</f>
        <v>946080000</v>
      </c>
      <c r="J42" s="33" t="s">
        <v>71</v>
      </c>
      <c r="K42" s="34"/>
      <c r="M42" s="39"/>
      <c r="U42" s="40" t="s">
        <v>23</v>
      </c>
      <c r="V42" s="38" t="s">
        <v>33</v>
      </c>
      <c r="W42" s="38" t="n">
        <f aca="false">W40*365*24*60*60</f>
        <v>157680000</v>
      </c>
      <c r="X42" s="38" t="n">
        <f aca="false">X40*365*24*60*60</f>
        <v>315360000</v>
      </c>
      <c r="Y42" s="38" t="n">
        <f aca="false">Y40*365*24*60*60</f>
        <v>473040000</v>
      </c>
      <c r="Z42" s="38" t="n">
        <f aca="false">Z40*365*24*60*60</f>
        <v>630720000</v>
      </c>
      <c r="AA42" s="38" t="n">
        <f aca="false">AA40*365*24*60*60</f>
        <v>788400000</v>
      </c>
      <c r="AB42" s="38" t="n">
        <f aca="false">AB40*365*24*60*60</f>
        <v>946080000</v>
      </c>
      <c r="AD42" s="38" t="n">
        <f aca="false">AD40*365*24*60*60</f>
        <v>157680000</v>
      </c>
      <c r="AE42" s="38" t="n">
        <f aca="false">AE40*365*24*60*60</f>
        <v>315360000</v>
      </c>
      <c r="AF42" s="38" t="n">
        <f aca="false">AF40*365*24*60*60</f>
        <v>473040000</v>
      </c>
      <c r="AG42" s="38" t="n">
        <f aca="false">AG40*365*24*60*60</f>
        <v>630720000</v>
      </c>
      <c r="AH42" s="38" t="n">
        <f aca="false">AH40*365*24*60*60</f>
        <v>788400000</v>
      </c>
      <c r="AI42" s="38" t="n">
        <f aca="false">AI40*365*24*60*60</f>
        <v>946080000</v>
      </c>
    </row>
    <row r="43" customFormat="false" ht="12.8" hidden="false" customHeight="false" outlineLevel="0" collapsed="false">
      <c r="B43" s="9" t="s">
        <v>72</v>
      </c>
      <c r="C43" s="0" t="s">
        <v>3</v>
      </c>
      <c r="D43" s="41" t="n">
        <f aca="false">(20*$C$33*$C$32*$C$18^3*D42/$C$34/3.14^2 * $C$26^2*$C$19/$C$29)^(1/7)</f>
        <v>0.227272587459353</v>
      </c>
      <c r="E43" s="41" t="n">
        <f aca="false">(20*$C$33*$C$32*$C$18^3*E42/$C$34/3.14^2 * $C$26^2*$C$19/$C$29)^(1/7)</f>
        <v>0.250929280559386</v>
      </c>
      <c r="F43" s="41" t="n">
        <f aca="false">(20*$C$33*$C$32*$C$18^3*F42/$C$34/3.14^2 * $C$26^2*$C$19/$C$29)^(1/7)</f>
        <v>0.265893202964091</v>
      </c>
      <c r="G43" s="41" t="n">
        <f aca="false">(20*$C$33*$C$32*$C$18^3*G42/$C$34/3.14^2 * $C$26^2*$C$19/$C$29)^(1/7)</f>
        <v>0.277048387339333</v>
      </c>
      <c r="H43" s="41" t="n">
        <f aca="false">(20*$C$33*$C$32*$C$18^3*H42/$C$34/3.14^2 * $C$26^2*$C$19/$C$29)^(1/7)</f>
        <v>0.286022312827249</v>
      </c>
      <c r="I43" s="41" t="n">
        <f aca="false">(20*$C$33*$C$32*$C$18^3*I42/$C$34/3.14^2 * $C$26^2*$C$19/$C$29)^(1/7)</f>
        <v>0.293569897149796</v>
      </c>
      <c r="J43" s="33"/>
      <c r="K43" s="34"/>
      <c r="M43" s="39"/>
      <c r="W43" s="42"/>
      <c r="X43" s="43"/>
      <c r="Y43" s="43"/>
      <c r="Z43" s="43"/>
      <c r="AA43" s="43"/>
      <c r="AB43" s="44"/>
      <c r="AD43" s="45"/>
      <c r="AE43" s="46"/>
      <c r="AF43" s="46"/>
      <c r="AG43" s="46"/>
      <c r="AH43" s="46"/>
      <c r="AI43" s="47"/>
    </row>
    <row r="44" customFormat="false" ht="12.8" hidden="false" customHeight="false" outlineLevel="0" collapsed="false">
      <c r="B44" s="9" t="s">
        <v>59</v>
      </c>
      <c r="C44" s="0" t="s">
        <v>10</v>
      </c>
      <c r="D44" s="48" t="n">
        <f aca="false">D43*1000</f>
        <v>227.272587459353</v>
      </c>
      <c r="E44" s="48" t="n">
        <f aca="false">E43*1000</f>
        <v>250.929280559386</v>
      </c>
      <c r="F44" s="48" t="n">
        <f aca="false">F43*1000</f>
        <v>265.893202964091</v>
      </c>
      <c r="G44" s="48" t="n">
        <f aca="false">G43*1000</f>
        <v>277.048387339333</v>
      </c>
      <c r="H44" s="48" t="n">
        <f aca="false">H43*1000</f>
        <v>286.022312827249</v>
      </c>
      <c r="I44" s="48" t="n">
        <f aca="false">I43*1000</f>
        <v>293.569897149795</v>
      </c>
      <c r="J44" s="30"/>
      <c r="K44" s="32"/>
      <c r="M44" s="39"/>
      <c r="W44" s="49"/>
      <c r="X44" s="50"/>
      <c r="Y44" s="50"/>
      <c r="Z44" s="50"/>
      <c r="AA44" s="50"/>
      <c r="AB44" s="51"/>
      <c r="AD44" s="52"/>
      <c r="AE44" s="53"/>
      <c r="AF44" s="53"/>
      <c r="AG44" s="53"/>
      <c r="AH44" s="53"/>
      <c r="AI44" s="54"/>
    </row>
    <row r="45" customFormat="false" ht="12.8" hidden="false" customHeight="false" outlineLevel="0" collapsed="false">
      <c r="B45" s="20" t="s">
        <v>73</v>
      </c>
      <c r="C45" s="55" t="s">
        <v>13</v>
      </c>
      <c r="D45" s="56" t="n">
        <f aca="false">$C$29/$C$26^2*D43^2</f>
        <v>605.672359289666</v>
      </c>
      <c r="E45" s="56" t="n">
        <f aca="false">$C$29/$C$26^2*E43^2</f>
        <v>738.322875948341</v>
      </c>
      <c r="F45" s="56" t="n">
        <f aca="false">$C$29/$C$26^2*F43^2</f>
        <v>829.006838299653</v>
      </c>
      <c r="G45" s="56" t="n">
        <f aca="false">$C$29/$C$26^2*G43^2</f>
        <v>900.025666992545</v>
      </c>
      <c r="H45" s="56" t="n">
        <f aca="false">$C$29/$C$26^2*H43^2</f>
        <v>959.275759130889</v>
      </c>
      <c r="I45" s="56" t="n">
        <f aca="false">$C$29/$C$26^2*I43^2</f>
        <v>1010.57065531616</v>
      </c>
      <c r="J45" s="40" t="s">
        <v>34</v>
      </c>
      <c r="K45" s="57" t="s">
        <v>74</v>
      </c>
      <c r="M45" s="58" t="s">
        <v>34</v>
      </c>
      <c r="N45" s="58" t="s">
        <v>34</v>
      </c>
      <c r="O45" s="59" t="s">
        <v>73</v>
      </c>
      <c r="P45" s="58" t="s">
        <v>75</v>
      </c>
      <c r="Q45" s="60" t="s">
        <v>76</v>
      </c>
      <c r="R45" s="58" t="s">
        <v>77</v>
      </c>
      <c r="S45" s="58" t="s">
        <v>78</v>
      </c>
      <c r="T45" s="58" t="s">
        <v>79</v>
      </c>
      <c r="W45" s="61"/>
      <c r="X45" s="62"/>
      <c r="Y45" s="63" t="s">
        <v>80</v>
      </c>
      <c r="Z45" s="50"/>
      <c r="AA45" s="50"/>
      <c r="AB45" s="51"/>
      <c r="AD45" s="52"/>
      <c r="AE45" s="53"/>
      <c r="AF45" s="64" t="s">
        <v>74</v>
      </c>
      <c r="AG45" s="53"/>
      <c r="AH45" s="53"/>
      <c r="AI45" s="54"/>
    </row>
    <row r="46" customFormat="false" ht="12.8" hidden="false" customHeight="false" outlineLevel="0" collapsed="false">
      <c r="B46" s="9" t="s">
        <v>75</v>
      </c>
      <c r="C46" s="55" t="s">
        <v>81</v>
      </c>
      <c r="D46" s="65" t="n">
        <f aca="false">PI()*D43^2/4</f>
        <v>0.0405680370391051</v>
      </c>
      <c r="E46" s="65" t="n">
        <f aca="false">PI()*E43^2/4</f>
        <v>0.049452991074942</v>
      </c>
      <c r="F46" s="65" t="n">
        <f aca="false">PI()*F43^2/4</f>
        <v>0.0555270182070954</v>
      </c>
      <c r="G46" s="65" t="n">
        <f aca="false">PI()*G43^2/4</f>
        <v>0.0602838713616064</v>
      </c>
      <c r="H46" s="65" t="n">
        <f aca="false">PI()*H43^2/4</f>
        <v>0.0642524525517036</v>
      </c>
      <c r="I46" s="65" t="n">
        <f aca="false">PI()*I43^2/4</f>
        <v>0.0676881933717099</v>
      </c>
      <c r="J46" s="66" t="s">
        <v>10</v>
      </c>
      <c r="K46" s="66" t="s">
        <v>13</v>
      </c>
      <c r="M46" s="67" t="s">
        <v>10</v>
      </c>
      <c r="N46" s="67" t="s">
        <v>3</v>
      </c>
      <c r="O46" s="67" t="s">
        <v>13</v>
      </c>
      <c r="P46" s="67" t="s">
        <v>81</v>
      </c>
      <c r="Q46" s="60" t="s">
        <v>82</v>
      </c>
      <c r="R46" s="67" t="s">
        <v>83</v>
      </c>
      <c r="S46" s="67" t="s">
        <v>84</v>
      </c>
      <c r="T46" s="67" t="s">
        <v>84</v>
      </c>
      <c r="W46" s="68"/>
      <c r="X46" s="69"/>
      <c r="Y46" s="69"/>
      <c r="Z46" s="69"/>
      <c r="AA46" s="69"/>
      <c r="AB46" s="70"/>
      <c r="AD46" s="71"/>
      <c r="AE46" s="72"/>
      <c r="AF46" s="72"/>
      <c r="AG46" s="72"/>
      <c r="AH46" s="72"/>
      <c r="AI46" s="73"/>
    </row>
    <row r="47" customFormat="false" ht="12.8" hidden="false" customHeight="false" outlineLevel="0" collapsed="false">
      <c r="B47" s="9" t="s">
        <v>76</v>
      </c>
      <c r="C47" s="55" t="s">
        <v>82</v>
      </c>
      <c r="D47" s="74" t="n">
        <f aca="false">$C$18/D46</f>
        <v>1.02708116309652</v>
      </c>
      <c r="E47" s="74" t="n">
        <f aca="false">$C$18/E46</f>
        <v>0.84255099157752</v>
      </c>
      <c r="F47" s="74" t="n">
        <f aca="false">$C$18/F46</f>
        <v>0.750385452200319</v>
      </c>
      <c r="G47" s="74" t="n">
        <f aca="false">$C$18/G46</f>
        <v>0.691174367630333</v>
      </c>
      <c r="H47" s="74" t="n">
        <f aca="false">$C$18/H46</f>
        <v>0.64848367668359</v>
      </c>
      <c r="I47" s="74" t="n">
        <f aca="false">$C$18/I46</f>
        <v>0.615567717073701</v>
      </c>
      <c r="J47" s="75" t="n">
        <f aca="false">D44</f>
        <v>227.272587459353</v>
      </c>
      <c r="K47" s="75" t="n">
        <f aca="false">D52</f>
        <v>847.695725210726</v>
      </c>
      <c r="M47" s="60" t="n">
        <v>220</v>
      </c>
      <c r="N47" s="60" t="n">
        <f aca="false">M47/1000</f>
        <v>0.22</v>
      </c>
      <c r="O47" s="76" t="n">
        <f aca="false">$C$29/$C$26^2*N47^2</f>
        <v>567.530235056014</v>
      </c>
      <c r="P47" s="77" t="n">
        <f aca="false">PI()*N47^2/4</f>
        <v>0.0380132711084365</v>
      </c>
      <c r="Q47" s="78" t="n">
        <f aca="false">$C$18/P47</f>
        <v>1.0961084234979</v>
      </c>
      <c r="R47" s="79" t="n">
        <f aca="false">$C$33/N47*Q47^2/2*$C$32</f>
        <v>109.223061460278</v>
      </c>
      <c r="S47" s="79" t="n">
        <f aca="false">R47*$C$18</f>
        <v>4.55096089417824</v>
      </c>
      <c r="T47" s="79" t="n">
        <f aca="false">S47/$C$34</f>
        <v>6.50137270596892</v>
      </c>
      <c r="W47" s="80" t="n">
        <f aca="false">W$42*$T47*$C$19</f>
        <v>284.760124521438</v>
      </c>
      <c r="X47" s="80" t="n">
        <f aca="false">X$42*$T47*$C$19</f>
        <v>569.520249042877</v>
      </c>
      <c r="Y47" s="80" t="n">
        <f aca="false">Y$42*$T47*$C$19</f>
        <v>854.280373564315</v>
      </c>
      <c r="Z47" s="80" t="n">
        <f aca="false">Z$42*$T47*$C$19</f>
        <v>1139.04049808575</v>
      </c>
      <c r="AA47" s="80" t="n">
        <f aca="false">AA$42*$T47*$C$19</f>
        <v>1423.80062260719</v>
      </c>
      <c r="AB47" s="80" t="n">
        <f aca="false">AB$42*$T47*$C$19</f>
        <v>1708.56074712863</v>
      </c>
      <c r="AD47" s="81" t="n">
        <f aca="false">$O47+W47</f>
        <v>852.290359577453</v>
      </c>
      <c r="AE47" s="81" t="n">
        <f aca="false">$O47+X47</f>
        <v>1137.05048409889</v>
      </c>
      <c r="AF47" s="81" t="n">
        <f aca="false">$O47+Y47</f>
        <v>1421.81060862033</v>
      </c>
      <c r="AG47" s="81" t="n">
        <f aca="false">$O47+Z47</f>
        <v>1706.57073314177</v>
      </c>
      <c r="AH47" s="81" t="n">
        <f aca="false">$O47+AA47</f>
        <v>1991.33085766321</v>
      </c>
      <c r="AI47" s="81" t="n">
        <f aca="false">$O47+AB47</f>
        <v>2276.09098218465</v>
      </c>
    </row>
    <row r="48" customFormat="false" ht="12.8" hidden="false" customHeight="false" outlineLevel="0" collapsed="false">
      <c r="B48" s="9" t="s">
        <v>77</v>
      </c>
      <c r="C48" s="55" t="s">
        <v>83</v>
      </c>
      <c r="D48" s="74" t="n">
        <f aca="false">$C$33/D43*D47^2/2*$C$32</f>
        <v>92.8308800793107</v>
      </c>
      <c r="E48" s="82" t="n">
        <f aca="false">$C$33/E43*E47^2/2*$C$32</f>
        <v>56.581055174249</v>
      </c>
      <c r="F48" s="82" t="n">
        <f aca="false">$C$33/F43*F47^2/2*$C$32</f>
        <v>42.3537210125617</v>
      </c>
      <c r="G48" s="82" t="n">
        <f aca="false">$C$33/G43*G47^2/2*$C$32</f>
        <v>34.4865394133532</v>
      </c>
      <c r="H48" s="82" t="n">
        <f aca="false">$C$33/H43*H47^2/2*$C$32</f>
        <v>29.4054736337342</v>
      </c>
      <c r="I48" s="82" t="n">
        <f aca="false">$C$33/I43*I47^2/2*$C$32</f>
        <v>25.8148821103398</v>
      </c>
      <c r="J48" s="75" t="n">
        <f aca="false">E44</f>
        <v>250.929280559386</v>
      </c>
      <c r="K48" s="75" t="n">
        <f aca="false">E52</f>
        <v>1033.35266364264</v>
      </c>
      <c r="M48" s="60" t="n">
        <v>240</v>
      </c>
      <c r="N48" s="60" t="n">
        <f aca="false">M48/1000</f>
        <v>0.24</v>
      </c>
      <c r="O48" s="76" t="n">
        <f aca="false">$C$29/$C$26^2*N48^2</f>
        <v>675.407883041868</v>
      </c>
      <c r="P48" s="77" t="n">
        <f aca="false">PI()*N48^2/4</f>
        <v>0.045238934211693</v>
      </c>
      <c r="Q48" s="78" t="n">
        <f aca="false">$C$18/P48</f>
        <v>0.92103555030032</v>
      </c>
      <c r="R48" s="79" t="n">
        <f aca="false">$C$33/N48*Q48^2/2*$C$32</f>
        <v>70.6922070764178</v>
      </c>
      <c r="S48" s="79" t="n">
        <f aca="false">R48*$C$18</f>
        <v>2.94550862818408</v>
      </c>
      <c r="T48" s="79" t="n">
        <f aca="false">S48/$C$34</f>
        <v>4.2078694688344</v>
      </c>
      <c r="W48" s="80" t="n">
        <f aca="false">W$42*$T48*$C$19</f>
        <v>184.304682734947</v>
      </c>
      <c r="X48" s="80" t="n">
        <f aca="false">X$42*$T48*$C$19</f>
        <v>368.609365469893</v>
      </c>
      <c r="Y48" s="80" t="n">
        <f aca="false">Y$42*$T48*$C$19</f>
        <v>552.914048204839</v>
      </c>
      <c r="Z48" s="80" t="n">
        <f aca="false">Z$42*$T48*$C$19</f>
        <v>737.218730939786</v>
      </c>
      <c r="AA48" s="80" t="n">
        <f aca="false">AA$42*$T48*$C$19</f>
        <v>921.523413674732</v>
      </c>
      <c r="AB48" s="80" t="n">
        <f aca="false">AB$42*$T48*$C$19</f>
        <v>1105.82809640968</v>
      </c>
      <c r="AD48" s="81" t="n">
        <f aca="false">$O48+W48</f>
        <v>859.712565776815</v>
      </c>
      <c r="AE48" s="81" t="n">
        <f aca="false">$O48+X48</f>
        <v>1044.01724851176</v>
      </c>
      <c r="AF48" s="81" t="n">
        <f aca="false">$O48+Y48</f>
        <v>1228.32193124671</v>
      </c>
      <c r="AG48" s="81" t="n">
        <f aca="false">$O48+Z48</f>
        <v>1412.62661398165</v>
      </c>
      <c r="AH48" s="81" t="n">
        <f aca="false">$O48+AA48</f>
        <v>1596.9312967166</v>
      </c>
      <c r="AI48" s="81" t="n">
        <f aca="false">$O48+AB48</f>
        <v>1781.23597945155</v>
      </c>
    </row>
    <row r="49" customFormat="false" ht="12.8" hidden="false" customHeight="false" outlineLevel="0" collapsed="false">
      <c r="B49" s="9" t="s">
        <v>78</v>
      </c>
      <c r="C49" s="55" t="s">
        <v>84</v>
      </c>
      <c r="D49" s="82" t="n">
        <f aca="false">D48*$C$18</f>
        <v>3.86795333663795</v>
      </c>
      <c r="E49" s="82" t="n">
        <f aca="false">E48*$C$18</f>
        <v>2.35754396559371</v>
      </c>
      <c r="F49" s="82" t="n">
        <f aca="false">F48*$C$18</f>
        <v>1.7647383755234</v>
      </c>
      <c r="G49" s="82" t="n">
        <f aca="false">G48*$C$18</f>
        <v>1.43693914222305</v>
      </c>
      <c r="H49" s="82" t="n">
        <f aca="false">H48*$C$18</f>
        <v>1.22522806807226</v>
      </c>
      <c r="I49" s="82" t="n">
        <f aca="false">I48*$C$18</f>
        <v>1.07562008793083</v>
      </c>
      <c r="J49" s="75" t="n">
        <f aca="false">F44</f>
        <v>265.893202964091</v>
      </c>
      <c r="K49" s="75" t="n">
        <f aca="false">F52</f>
        <v>1160.27344193362</v>
      </c>
      <c r="M49" s="60" t="n">
        <v>260</v>
      </c>
      <c r="N49" s="60" t="n">
        <f aca="false">M49/1000</f>
        <v>0.26</v>
      </c>
      <c r="O49" s="76" t="n">
        <f aca="false">$C$29/$C$26^2*N49^2</f>
        <v>792.666196069971</v>
      </c>
      <c r="P49" s="77" t="n">
        <f aca="false">PI()*N49^2/4</f>
        <v>0.0530929158456675</v>
      </c>
      <c r="Q49" s="78" t="n">
        <f aca="false">$C$18/P49</f>
        <v>0.784787687829859</v>
      </c>
      <c r="R49" s="79" t="n">
        <f aca="false">$C$33/N49*Q49^2/2*$C$32</f>
        <v>47.376285766872</v>
      </c>
      <c r="S49" s="79" t="n">
        <f aca="false">R49*$C$18</f>
        <v>1.974011906953</v>
      </c>
      <c r="T49" s="79" t="n">
        <f aca="false">S49/$C$34</f>
        <v>2.82001700993285</v>
      </c>
      <c r="W49" s="80" t="n">
        <f aca="false">W$42*$T49*$C$19</f>
        <v>123.516745035059</v>
      </c>
      <c r="X49" s="80" t="n">
        <f aca="false">X$42*$T49*$C$19</f>
        <v>247.033490070118</v>
      </c>
      <c r="Y49" s="80" t="n">
        <f aca="false">Y$42*$T49*$C$19</f>
        <v>370.550235105177</v>
      </c>
      <c r="Z49" s="80" t="n">
        <f aca="false">Z$42*$T49*$C$19</f>
        <v>494.066980140236</v>
      </c>
      <c r="AA49" s="80" t="n">
        <f aca="false">AA$42*$T49*$C$19</f>
        <v>617.583725175295</v>
      </c>
      <c r="AB49" s="80" t="n">
        <f aca="false">AB$42*$T49*$C$19</f>
        <v>741.100470210354</v>
      </c>
      <c r="AD49" s="81" t="n">
        <f aca="false">$O49+W49</f>
        <v>916.18294110503</v>
      </c>
      <c r="AE49" s="81" t="n">
        <f aca="false">$O49+X49</f>
        <v>1039.69968614009</v>
      </c>
      <c r="AF49" s="81" t="n">
        <f aca="false">$O49+Y49</f>
        <v>1163.21643117515</v>
      </c>
      <c r="AG49" s="81" t="n">
        <f aca="false">$O49+Z49</f>
        <v>1286.73317621021</v>
      </c>
      <c r="AH49" s="81" t="n">
        <f aca="false">$O49+AA49</f>
        <v>1410.24992124527</v>
      </c>
      <c r="AI49" s="81" t="n">
        <f aca="false">$O49+AB49</f>
        <v>1533.76666628032</v>
      </c>
    </row>
    <row r="50" customFormat="false" ht="12.8" hidden="false" customHeight="false" outlineLevel="0" collapsed="false">
      <c r="B50" s="9" t="s">
        <v>79</v>
      </c>
      <c r="C50" s="55" t="s">
        <v>84</v>
      </c>
      <c r="D50" s="82" t="n">
        <f aca="false">D49/$C$34</f>
        <v>5.5256476237685</v>
      </c>
      <c r="E50" s="82" t="n">
        <f aca="false">E49/$C$34</f>
        <v>3.36791995084816</v>
      </c>
      <c r="F50" s="82" t="n">
        <f aca="false">F49/$C$34</f>
        <v>2.52105482217629</v>
      </c>
      <c r="G50" s="82" t="n">
        <f aca="false">G49/$C$34</f>
        <v>2.05277020317578</v>
      </c>
      <c r="H50" s="82" t="n">
        <f aca="false">H49/$C$34</f>
        <v>1.7503258115318</v>
      </c>
      <c r="I50" s="82" t="n">
        <f aca="false">I49/$C$34</f>
        <v>1.53660012561547</v>
      </c>
      <c r="J50" s="75" t="n">
        <f aca="false">G44</f>
        <v>277.048387339333</v>
      </c>
      <c r="K50" s="75" t="n">
        <f aca="false">G52</f>
        <v>1259.67100658894</v>
      </c>
      <c r="M50" s="60" t="n">
        <v>280</v>
      </c>
      <c r="N50" s="60" t="n">
        <f aca="false">M50/1000</f>
        <v>0.28</v>
      </c>
      <c r="O50" s="76" t="n">
        <f aca="false">$C$29/$C$26^2*N50^2</f>
        <v>919.305174140321</v>
      </c>
      <c r="P50" s="77" t="n">
        <f aca="false">PI()*N50^2/4</f>
        <v>0.06157521601036</v>
      </c>
      <c r="Q50" s="78" t="n">
        <f aca="false">$C$18/P50</f>
        <v>0.67667917981248</v>
      </c>
      <c r="R50" s="79" t="n">
        <f aca="false">$C$33/N50*Q50^2/2*$C$32</f>
        <v>32.706765170835</v>
      </c>
      <c r="S50" s="79" t="n">
        <f aca="false">R50*$C$18</f>
        <v>1.36278188211813</v>
      </c>
      <c r="T50" s="79" t="n">
        <f aca="false">S50/$C$34</f>
        <v>1.94683126016875</v>
      </c>
      <c r="W50" s="80" t="n">
        <f aca="false">W$42*$T50*$C$19</f>
        <v>85.2712091953914</v>
      </c>
      <c r="X50" s="80" t="n">
        <f aca="false">X$42*$T50*$C$19</f>
        <v>170.542418390783</v>
      </c>
      <c r="Y50" s="80" t="n">
        <f aca="false">Y$42*$T50*$C$19</f>
        <v>255.813627586174</v>
      </c>
      <c r="Z50" s="80" t="n">
        <f aca="false">Z$42*$T50*$C$19</f>
        <v>341.084836781565</v>
      </c>
      <c r="AA50" s="80" t="n">
        <f aca="false">AA$42*$T50*$C$19</f>
        <v>426.356045976957</v>
      </c>
      <c r="AB50" s="80" t="n">
        <f aca="false">AB$42*$T50*$C$19</f>
        <v>511.627255172348</v>
      </c>
      <c r="AD50" s="81" t="n">
        <f aca="false">$O50+W50</f>
        <v>1004.57638333571</v>
      </c>
      <c r="AE50" s="81" t="n">
        <f aca="false">$O50+X50</f>
        <v>1089.8475925311</v>
      </c>
      <c r="AF50" s="81" t="n">
        <f aca="false">$O50+Y50</f>
        <v>1175.11880172649</v>
      </c>
      <c r="AG50" s="81" t="n">
        <f aca="false">$O50+Z50</f>
        <v>1260.39001092189</v>
      </c>
      <c r="AH50" s="81" t="n">
        <f aca="false">$O50+AA50</f>
        <v>1345.66122011728</v>
      </c>
      <c r="AI50" s="81" t="n">
        <f aca="false">$O50+AB50</f>
        <v>1430.93242931267</v>
      </c>
    </row>
    <row r="51" customFormat="false" ht="12.8" hidden="false" customHeight="false" outlineLevel="0" collapsed="false">
      <c r="B51" s="20" t="s">
        <v>80</v>
      </c>
      <c r="C51" s="0" t="s">
        <v>13</v>
      </c>
      <c r="D51" s="83" t="n">
        <f aca="false">D50*$C$19*D42</f>
        <v>242.02336592106</v>
      </c>
      <c r="E51" s="83" t="n">
        <f aca="false">E50*$C$19*E42</f>
        <v>295.029787694298</v>
      </c>
      <c r="F51" s="83" t="n">
        <f aca="false">F50*$C$19*F42</f>
        <v>331.266603633964</v>
      </c>
      <c r="G51" s="83" t="n">
        <f aca="false">G50*$C$19*G42</f>
        <v>359.645339596397</v>
      </c>
      <c r="H51" s="83" t="n">
        <f aca="false">H50*$C$19*H42</f>
        <v>383.321352725464</v>
      </c>
      <c r="I51" s="83" t="n">
        <f aca="false">I50*$C$19*I42</f>
        <v>403.818513011745</v>
      </c>
      <c r="J51" s="75" t="n">
        <f aca="false">H44</f>
        <v>286.022312827249</v>
      </c>
      <c r="K51" s="75" t="n">
        <f aca="false">H52</f>
        <v>1342.59711185635</v>
      </c>
      <c r="M51" s="60" t="n">
        <v>300</v>
      </c>
      <c r="N51" s="60" t="n">
        <f aca="false">M51/1000</f>
        <v>0.3</v>
      </c>
      <c r="O51" s="76" t="n">
        <f aca="false">$C$29/$C$26^2*N51^2</f>
        <v>1055.32481725292</v>
      </c>
      <c r="P51" s="77" t="n">
        <f aca="false">PI()*N51^2/4</f>
        <v>0.0706858347057703</v>
      </c>
      <c r="Q51" s="78" t="n">
        <f aca="false">$C$18/P51</f>
        <v>0.589462752192205</v>
      </c>
      <c r="R51" s="79" t="n">
        <f aca="false">$C$33/N51*Q51^2/2*$C$32</f>
        <v>23.1644224148006</v>
      </c>
      <c r="S51" s="79" t="n">
        <f aca="false">R51*$C$18</f>
        <v>0.965184267283358</v>
      </c>
      <c r="T51" s="79" t="n">
        <f aca="false">S51/$C$34</f>
        <v>1.37883466754765</v>
      </c>
      <c r="W51" s="80" t="n">
        <f aca="false">W$42*$T51*$C$19</f>
        <v>60.3929584385872</v>
      </c>
      <c r="X51" s="80" t="n">
        <f aca="false">X$42*$T51*$C$19</f>
        <v>120.785916877174</v>
      </c>
      <c r="Y51" s="80" t="n">
        <f aca="false">Y$42*$T51*$C$19</f>
        <v>181.178875315762</v>
      </c>
      <c r="Z51" s="80" t="n">
        <f aca="false">Z$42*$T51*$C$19</f>
        <v>241.571833754349</v>
      </c>
      <c r="AA51" s="80" t="n">
        <f aca="false">AA$42*$T51*$C$19</f>
        <v>301.964792192936</v>
      </c>
      <c r="AB51" s="80" t="n">
        <f aca="false">AB$42*$T51*$C$19</f>
        <v>362.357750631523</v>
      </c>
      <c r="AD51" s="81" t="n">
        <f aca="false">$O51+W51</f>
        <v>1115.71777569151</v>
      </c>
      <c r="AE51" s="81" t="n">
        <f aca="false">$O51+X51</f>
        <v>1176.11073413009</v>
      </c>
      <c r="AF51" s="81" t="n">
        <f aca="false">$O51+Y51</f>
        <v>1236.50369256868</v>
      </c>
      <c r="AG51" s="81" t="n">
        <f aca="false">$O51+Z51</f>
        <v>1296.89665100727</v>
      </c>
      <c r="AH51" s="81" t="n">
        <f aca="false">$O51+AA51</f>
        <v>1357.28960944586</v>
      </c>
      <c r="AI51" s="81" t="n">
        <f aca="false">$O51+AB51</f>
        <v>1417.68256788444</v>
      </c>
    </row>
    <row r="52" customFormat="false" ht="12.8" hidden="false" customHeight="false" outlineLevel="0" collapsed="false">
      <c r="B52" s="20" t="s">
        <v>85</v>
      </c>
      <c r="D52" s="48" t="n">
        <f aca="false">D45+D51</f>
        <v>847.695725210726</v>
      </c>
      <c r="E52" s="48" t="n">
        <f aca="false">E45+E51</f>
        <v>1033.35266364264</v>
      </c>
      <c r="F52" s="48" t="n">
        <f aca="false">F45+F51</f>
        <v>1160.27344193362</v>
      </c>
      <c r="G52" s="48" t="n">
        <f aca="false">G45+G51</f>
        <v>1259.67100658894</v>
      </c>
      <c r="H52" s="48" t="n">
        <f aca="false">H45+H51</f>
        <v>1342.59711185635</v>
      </c>
      <c r="I52" s="48" t="n">
        <f aca="false">I45+I51</f>
        <v>1414.3891683279</v>
      </c>
      <c r="J52" s="75" t="n">
        <f aca="false">I44</f>
        <v>293.569897149795</v>
      </c>
      <c r="K52" s="75" t="n">
        <f aca="false">I52</f>
        <v>1414.3891683279</v>
      </c>
      <c r="M52" s="60" t="n">
        <v>320</v>
      </c>
      <c r="N52" s="60" t="n">
        <f aca="false">M52/1000</f>
        <v>0.32</v>
      </c>
      <c r="O52" s="76" t="n">
        <f aca="false">$C$29/$C$26^2*N52^2</f>
        <v>1200.72512540777</v>
      </c>
      <c r="P52" s="77" t="n">
        <f aca="false">PI()*N52^2/4</f>
        <v>0.0804247719318987</v>
      </c>
      <c r="Q52" s="78" t="n">
        <f aca="false">$C$18/P52</f>
        <v>0.51808249704393</v>
      </c>
      <c r="R52" s="79" t="n">
        <f aca="false">$C$33/N52*Q52^2/2*$C$32</f>
        <v>16.7755921089546</v>
      </c>
      <c r="S52" s="79" t="n">
        <f aca="false">R52*$C$18</f>
        <v>0.698983004539776</v>
      </c>
      <c r="T52" s="79" t="n">
        <f aca="false">S52/$C$34</f>
        <v>0.998547149342537</v>
      </c>
      <c r="U52" s="84"/>
      <c r="V52" s="84"/>
      <c r="W52" s="80" t="n">
        <f aca="false">W$42*$T52*$C$19</f>
        <v>43.7363651412031</v>
      </c>
      <c r="X52" s="80" t="n">
        <f aca="false">X$42*$T52*$C$19</f>
        <v>87.4727302824062</v>
      </c>
      <c r="Y52" s="80" t="n">
        <f aca="false">Y$42*$T52*$C$19</f>
        <v>131.209095423609</v>
      </c>
      <c r="Z52" s="80" t="n">
        <f aca="false">Z$42*$T52*$C$19</f>
        <v>174.945460564812</v>
      </c>
      <c r="AA52" s="80" t="n">
        <f aca="false">AA$42*$T52*$C$19</f>
        <v>218.681825706016</v>
      </c>
      <c r="AB52" s="80" t="n">
        <f aca="false">AB$42*$T52*$C$19</f>
        <v>262.418190847219</v>
      </c>
      <c r="AC52" s="84"/>
      <c r="AD52" s="81" t="n">
        <f aca="false">$O52+W52</f>
        <v>1244.46149054897</v>
      </c>
      <c r="AE52" s="81" t="n">
        <f aca="false">$O52+X52</f>
        <v>1288.19785569017</v>
      </c>
      <c r="AF52" s="81" t="n">
        <f aca="false">$O52+Y52</f>
        <v>1331.93422083138</v>
      </c>
      <c r="AG52" s="81" t="n">
        <f aca="false">$O52+Z52</f>
        <v>1375.67058597258</v>
      </c>
      <c r="AH52" s="81" t="n">
        <f aca="false">$O52+AA52</f>
        <v>1419.40695111378</v>
      </c>
      <c r="AI52" s="81" t="n">
        <f aca="false">$O52+AB52</f>
        <v>1463.14331625498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25"/>
  <sheetViews>
    <sheetView showFormulas="false" showGridLines="true" showRowColHeaders="true" showZeros="true" rightToLeft="false" tabSelected="true" showOutlineSymbols="true" defaultGridColor="true" view="normal" topLeftCell="A37" colorId="64" zoomScale="85" zoomScaleNormal="85" zoomScalePageLayoutView="100" workbookViewId="0">
      <selection pane="topLeft" activeCell="O29" activeCellId="0" sqref="O29"/>
    </sheetView>
  </sheetViews>
  <sheetFormatPr defaultColWidth="11.53515625" defaultRowHeight="12.8" zeroHeight="false" outlineLevelRow="0" outlineLevelCol="0"/>
  <cols>
    <col collapsed="false" customWidth="true" hidden="false" outlineLevel="0" max="2" min="2" style="0" width="13.16"/>
    <col collapsed="false" customWidth="true" hidden="false" outlineLevel="0" max="10" min="10" style="0" width="5.09"/>
    <col collapsed="false" customWidth="true" hidden="false" outlineLevel="0" max="12" min="12" style="0" width="10.31"/>
    <col collapsed="false" customWidth="true" hidden="false" outlineLevel="0" max="17" min="17" style="0" width="3.7"/>
  </cols>
  <sheetData>
    <row r="1" customFormat="false" ht="12.8" hidden="false" customHeight="false" outlineLevel="0" collapsed="false">
      <c r="A1" s="0" t="s">
        <v>0</v>
      </c>
    </row>
    <row r="3" customFormat="false" ht="12.8" hidden="false" customHeight="false" outlineLevel="0" collapsed="false">
      <c r="B3" s="1" t="s">
        <v>1</v>
      </c>
      <c r="C3" s="2"/>
      <c r="D3" s="2"/>
      <c r="E3" s="2"/>
      <c r="S3" s="8"/>
    </row>
    <row r="4" customFormat="false" ht="12.8" hidden="false" customHeight="false" outlineLevel="0" collapsed="false">
      <c r="B4" s="17" t="s">
        <v>2</v>
      </c>
      <c r="C4" s="4" t="n">
        <v>1500</v>
      </c>
      <c r="D4" s="4" t="s">
        <v>3</v>
      </c>
      <c r="E4" s="4"/>
      <c r="S4" s="8"/>
    </row>
    <row r="5" customFormat="false" ht="12.8" hidden="false" customHeight="false" outlineLevel="0" collapsed="false">
      <c r="B5" s="17" t="s">
        <v>5</v>
      </c>
      <c r="C5" s="4" t="n">
        <v>15</v>
      </c>
      <c r="D5" s="4" t="s">
        <v>3</v>
      </c>
      <c r="E5" s="4"/>
    </row>
    <row r="6" customFormat="false" ht="12.8" hidden="false" customHeight="false" outlineLevel="0" collapsed="false">
      <c r="B6" s="17" t="s">
        <v>7</v>
      </c>
      <c r="C6" s="4"/>
      <c r="D6" s="4"/>
      <c r="E6" s="4"/>
      <c r="K6" s="9"/>
      <c r="L6" s="9"/>
      <c r="P6" s="9"/>
      <c r="Q6" s="9"/>
      <c r="R6" s="9"/>
      <c r="T6" s="5"/>
      <c r="U6" s="5"/>
      <c r="V6" s="20"/>
    </row>
    <row r="7" customFormat="false" ht="12.8" hidden="false" customHeight="false" outlineLevel="0" collapsed="false">
      <c r="B7" s="17" t="s">
        <v>9</v>
      </c>
      <c r="C7" s="4" t="n">
        <v>160</v>
      </c>
      <c r="D7" s="4" t="s">
        <v>10</v>
      </c>
      <c r="E7" s="4"/>
      <c r="K7" s="8"/>
      <c r="L7" s="8"/>
      <c r="P7" s="8"/>
      <c r="Q7" s="8"/>
      <c r="R7" s="8"/>
    </row>
    <row r="8" customFormat="false" ht="12.8" hidden="false" customHeight="false" outlineLevel="0" collapsed="false">
      <c r="B8" s="17" t="s">
        <v>12</v>
      </c>
      <c r="C8" s="4" t="n">
        <v>600000</v>
      </c>
      <c r="D8" s="4" t="s">
        <v>13</v>
      </c>
      <c r="E8" s="4"/>
      <c r="M8" s="10"/>
      <c r="N8" s="18"/>
      <c r="O8" s="15"/>
      <c r="P8" s="15"/>
    </row>
    <row r="9" customFormat="false" ht="12.8" hidden="false" customHeight="false" outlineLevel="0" collapsed="false">
      <c r="B9" s="17" t="s">
        <v>15</v>
      </c>
      <c r="C9" s="4" t="n">
        <v>300000</v>
      </c>
      <c r="D9" s="4" t="s">
        <v>13</v>
      </c>
      <c r="E9" s="4"/>
      <c r="M9" s="10"/>
      <c r="N9" s="18"/>
      <c r="O9" s="15"/>
      <c r="P9" s="15"/>
      <c r="Q9" s="10"/>
      <c r="R9" s="10"/>
      <c r="S9" s="19"/>
      <c r="T9" s="10"/>
      <c r="U9" s="10"/>
      <c r="V9" s="10"/>
      <c r="W9" s="10"/>
      <c r="X9" s="10"/>
    </row>
    <row r="10" customFormat="false" ht="12.8" hidden="false" customHeight="false" outlineLevel="0" collapsed="false">
      <c r="B10" s="17" t="s">
        <v>17</v>
      </c>
      <c r="C10" s="4" t="n">
        <v>300000</v>
      </c>
      <c r="D10" s="4" t="s">
        <v>13</v>
      </c>
      <c r="E10" s="4"/>
      <c r="M10" s="10"/>
      <c r="N10" s="18"/>
      <c r="O10" s="15"/>
      <c r="P10" s="15"/>
      <c r="Q10" s="10"/>
      <c r="R10" s="10"/>
      <c r="S10" s="19"/>
      <c r="T10" s="10"/>
      <c r="U10" s="10"/>
      <c r="V10" s="10"/>
      <c r="W10" s="10"/>
      <c r="X10" s="10"/>
    </row>
    <row r="11" customFormat="false" ht="12.8" hidden="false" customHeight="false" outlineLevel="0" collapsed="false">
      <c r="B11" s="2"/>
      <c r="C11" s="2"/>
      <c r="D11" s="2"/>
      <c r="E11" s="2"/>
      <c r="M11" s="10"/>
      <c r="N11" s="18"/>
      <c r="O11" s="15"/>
      <c r="P11" s="15"/>
      <c r="Q11" s="10"/>
      <c r="R11" s="10"/>
      <c r="S11" s="19"/>
      <c r="T11" s="10"/>
      <c r="U11" s="10"/>
      <c r="V11" s="10"/>
      <c r="W11" s="10"/>
      <c r="X11" s="10"/>
    </row>
    <row r="12" customFormat="false" ht="12.8" hidden="false" customHeight="false" outlineLevel="0" collapsed="false">
      <c r="B12" s="1" t="s">
        <v>19</v>
      </c>
      <c r="C12" s="2"/>
      <c r="D12" s="2"/>
      <c r="E12" s="2"/>
      <c r="T12" s="10"/>
      <c r="U12" s="10"/>
      <c r="V12" s="10"/>
      <c r="W12" s="10"/>
      <c r="X12" s="10"/>
    </row>
    <row r="13" customFormat="false" ht="12.8" hidden="false" customHeight="false" outlineLevel="0" collapsed="false">
      <c r="B13" s="9" t="s">
        <v>20</v>
      </c>
      <c r="C13" s="0" t="n">
        <v>150</v>
      </c>
      <c r="D13" s="0" t="s">
        <v>21</v>
      </c>
      <c r="E13" s="0" t="s">
        <v>22</v>
      </c>
      <c r="M13" s="10"/>
      <c r="N13" s="18"/>
      <c r="O13" s="15"/>
      <c r="P13" s="15"/>
      <c r="Q13" s="10"/>
      <c r="R13" s="10"/>
      <c r="S13" s="19"/>
      <c r="T13" s="10"/>
      <c r="U13" s="10"/>
      <c r="V13" s="10"/>
      <c r="W13" s="10"/>
      <c r="X13" s="10"/>
    </row>
    <row r="14" customFormat="false" ht="12.8" hidden="false" customHeight="false" outlineLevel="0" collapsed="false">
      <c r="B14" s="9" t="s">
        <v>26</v>
      </c>
      <c r="C14" s="0" t="n">
        <v>1</v>
      </c>
      <c r="D14" s="0" t="s">
        <v>27</v>
      </c>
      <c r="E14" s="0" t="s">
        <v>28</v>
      </c>
      <c r="M14" s="10"/>
      <c r="N14" s="18"/>
      <c r="O14" s="15"/>
      <c r="P14" s="15"/>
      <c r="Q14" s="10"/>
      <c r="R14" s="10"/>
      <c r="S14" s="19"/>
      <c r="T14" s="10"/>
      <c r="U14" s="10"/>
      <c r="V14" s="10"/>
      <c r="W14" s="10"/>
      <c r="X14" s="10"/>
    </row>
    <row r="15" customFormat="false" ht="12.8" hidden="false" customHeight="false" outlineLevel="0" collapsed="false">
      <c r="B15" s="2"/>
      <c r="C15" s="2"/>
      <c r="D15" s="2"/>
      <c r="E15" s="2"/>
      <c r="M15" s="10"/>
      <c r="N15" s="18"/>
      <c r="O15" s="15"/>
      <c r="P15" s="15"/>
      <c r="Q15" s="10"/>
      <c r="R15" s="10"/>
      <c r="S15" s="19"/>
      <c r="T15" s="10"/>
      <c r="U15" s="10"/>
      <c r="V15" s="10"/>
      <c r="W15" s="10"/>
      <c r="X15" s="10"/>
    </row>
    <row r="16" customFormat="false" ht="12.8" hidden="false" customHeight="false" outlineLevel="0" collapsed="false">
      <c r="B16" s="6" t="s">
        <v>29</v>
      </c>
      <c r="M16" s="10"/>
      <c r="N16" s="18"/>
      <c r="O16" s="15"/>
      <c r="P16" s="15"/>
      <c r="Q16" s="10"/>
      <c r="R16" s="10"/>
      <c r="S16" s="19"/>
      <c r="T16" s="10"/>
      <c r="U16" s="10"/>
      <c r="V16" s="10"/>
      <c r="W16" s="10"/>
      <c r="X16" s="10"/>
    </row>
    <row r="17" customFormat="false" ht="12.8" hidden="false" customHeight="false" outlineLevel="0" collapsed="false">
      <c r="B17" s="9" t="s">
        <v>20</v>
      </c>
      <c r="C17" s="7" t="n">
        <f aca="false">C13/3600</f>
        <v>0.0416666666666667</v>
      </c>
      <c r="D17" s="0" t="s">
        <v>30</v>
      </c>
      <c r="E17" s="0" t="s">
        <v>31</v>
      </c>
      <c r="M17" s="10"/>
      <c r="N17" s="18"/>
      <c r="O17" s="15"/>
      <c r="P17" s="15"/>
      <c r="Q17" s="10"/>
      <c r="R17" s="10"/>
      <c r="S17" s="19"/>
      <c r="T17" s="10"/>
      <c r="U17" s="10"/>
      <c r="V17" s="10"/>
      <c r="W17" s="10"/>
      <c r="X17" s="10"/>
    </row>
    <row r="18" customFormat="false" ht="12.8" hidden="false" customHeight="false" outlineLevel="0" collapsed="false">
      <c r="B18" s="9" t="s">
        <v>26</v>
      </c>
      <c r="C18" s="6" t="n">
        <f aca="false">C14/1000/3600</f>
        <v>2.77777777777778E-007</v>
      </c>
      <c r="D18" s="0" t="s">
        <v>36</v>
      </c>
      <c r="E18" s="0" t="s">
        <v>28</v>
      </c>
      <c r="K18" s="11"/>
      <c r="M18" s="10"/>
      <c r="N18" s="18"/>
      <c r="O18" s="15"/>
      <c r="P18" s="15"/>
      <c r="Q18" s="10"/>
      <c r="R18" s="10"/>
      <c r="S18" s="19"/>
      <c r="T18" s="10"/>
      <c r="U18" s="10"/>
      <c r="V18" s="10"/>
      <c r="W18" s="10"/>
      <c r="X18" s="10"/>
      <c r="Y18" s="10"/>
    </row>
    <row r="19" customFormat="false" ht="12.8" hidden="false" customHeight="false" outlineLevel="0" collapsed="false">
      <c r="B19" s="5"/>
      <c r="K19" s="11"/>
      <c r="M19" s="10"/>
      <c r="N19" s="18"/>
      <c r="O19" s="15"/>
      <c r="P19" s="15"/>
      <c r="Q19" s="10"/>
      <c r="R19" s="10"/>
      <c r="S19" s="19"/>
      <c r="T19" s="10"/>
      <c r="U19" s="10"/>
      <c r="V19" s="10"/>
      <c r="W19" s="10"/>
      <c r="X19" s="10"/>
      <c r="Y19" s="10"/>
    </row>
    <row r="20" customFormat="false" ht="12.8" hidden="false" customHeight="false" outlineLevel="0" collapsed="false">
      <c r="B20" s="6" t="s">
        <v>37</v>
      </c>
      <c r="K20" s="11"/>
      <c r="M20" s="10"/>
      <c r="N20" s="18"/>
      <c r="O20" s="15"/>
      <c r="P20" s="15"/>
      <c r="Q20" s="10"/>
      <c r="R20" s="10"/>
      <c r="S20" s="19"/>
      <c r="T20" s="10"/>
      <c r="U20" s="10"/>
      <c r="V20" s="10"/>
      <c r="W20" s="10"/>
      <c r="X20" s="10"/>
      <c r="Y20" s="10"/>
    </row>
    <row r="21" customFormat="false" ht="12.8" hidden="false" customHeight="false" outlineLevel="0" collapsed="false">
      <c r="B21" s="9" t="s">
        <v>38</v>
      </c>
      <c r="C21" s="0" t="n">
        <v>160</v>
      </c>
      <c r="D21" s="0" t="s">
        <v>10</v>
      </c>
      <c r="E21" s="2" t="s">
        <v>39</v>
      </c>
      <c r="K21" s="11"/>
      <c r="M21" s="10"/>
      <c r="N21" s="18"/>
      <c r="O21" s="15"/>
      <c r="P21" s="15"/>
      <c r="Q21" s="10"/>
      <c r="R21" s="10"/>
      <c r="S21" s="19"/>
      <c r="T21" s="10"/>
      <c r="U21" s="10"/>
      <c r="V21" s="10"/>
      <c r="W21" s="10"/>
      <c r="X21" s="10"/>
      <c r="Y21" s="10"/>
    </row>
    <row r="22" customFormat="false" ht="12.8" hidden="false" customHeight="false" outlineLevel="0" collapsed="false">
      <c r="B22" s="9" t="s">
        <v>40</v>
      </c>
      <c r="C22" s="0" t="n">
        <f aca="false">C21/1000</f>
        <v>0.16</v>
      </c>
      <c r="D22" s="0" t="s">
        <v>3</v>
      </c>
      <c r="E22" s="0" t="s">
        <v>41</v>
      </c>
      <c r="K22" s="11"/>
      <c r="M22" s="10"/>
      <c r="N22" s="18"/>
      <c r="O22" s="15"/>
      <c r="P22" s="15"/>
      <c r="Q22" s="10"/>
      <c r="R22" s="10"/>
      <c r="S22" s="19"/>
      <c r="T22" s="10"/>
      <c r="U22" s="10"/>
      <c r="V22" s="10"/>
      <c r="W22" s="10"/>
      <c r="X22" s="10"/>
      <c r="Y22" s="10"/>
    </row>
    <row r="23" customFormat="false" ht="12.8" hidden="false" customHeight="false" outlineLevel="0" collapsed="false">
      <c r="B23" s="9" t="s">
        <v>42</v>
      </c>
      <c r="C23" s="0" t="n">
        <v>14.7</v>
      </c>
      <c r="D23" s="0" t="s">
        <v>10</v>
      </c>
      <c r="E23" s="0" t="s">
        <v>43</v>
      </c>
      <c r="K23" s="11"/>
      <c r="M23" s="10"/>
      <c r="N23" s="18"/>
      <c r="O23" s="15"/>
      <c r="P23" s="15"/>
      <c r="Q23" s="10"/>
      <c r="R23" s="10"/>
      <c r="S23" s="19"/>
      <c r="T23" s="10"/>
      <c r="U23" s="10"/>
      <c r="V23" s="10"/>
      <c r="W23" s="10"/>
      <c r="X23" s="10"/>
      <c r="Y23" s="10"/>
    </row>
    <row r="24" customFormat="false" ht="12.8" hidden="false" customHeight="false" outlineLevel="0" collapsed="false">
      <c r="B24" s="9" t="s">
        <v>42</v>
      </c>
      <c r="C24" s="0" t="n">
        <f aca="false">C23/1000</f>
        <v>0.0147</v>
      </c>
      <c r="D24" s="0" t="s">
        <v>3</v>
      </c>
      <c r="E24" s="0" t="s">
        <v>43</v>
      </c>
      <c r="K24" s="11"/>
      <c r="M24" s="10"/>
      <c r="N24" s="18"/>
      <c r="O24" s="15"/>
      <c r="P24" s="15"/>
      <c r="Q24" s="10"/>
      <c r="R24" s="10"/>
      <c r="S24" s="19"/>
      <c r="T24" s="10"/>
      <c r="U24" s="10"/>
      <c r="V24" s="10"/>
      <c r="W24" s="10"/>
      <c r="X24" s="10"/>
      <c r="Y24" s="10"/>
    </row>
    <row r="25" customFormat="false" ht="12.8" hidden="false" customHeight="false" outlineLevel="0" collapsed="false">
      <c r="B25" s="9" t="s">
        <v>44</v>
      </c>
      <c r="C25" s="13" t="n">
        <f aca="false">C22-2*C24</f>
        <v>0.1306</v>
      </c>
      <c r="D25" s="0" t="s">
        <v>10</v>
      </c>
      <c r="E25" s="0" t="s">
        <v>45</v>
      </c>
    </row>
    <row r="27" customFormat="false" ht="12.8" hidden="false" customHeight="false" outlineLevel="0" collapsed="false">
      <c r="B27" s="6" t="s">
        <v>46</v>
      </c>
    </row>
    <row r="28" customFormat="false" ht="12.8" hidden="false" customHeight="false" outlineLevel="0" collapsed="false">
      <c r="B28" s="8" t="s">
        <v>47</v>
      </c>
      <c r="C28" s="0" t="n">
        <f aca="false">C10/C4</f>
        <v>200</v>
      </c>
      <c r="D28" s="0" t="s">
        <v>48</v>
      </c>
      <c r="E28" s="0" t="s">
        <v>49</v>
      </c>
    </row>
    <row r="30" customFormat="false" ht="12.8" hidden="false" customHeight="false" outlineLevel="0" collapsed="false">
      <c r="B30" s="6" t="s">
        <v>50</v>
      </c>
    </row>
    <row r="31" customFormat="false" ht="12.8" hidden="false" customHeight="false" outlineLevel="0" collapsed="false">
      <c r="B31" s="85" t="s">
        <v>51</v>
      </c>
      <c r="C31" s="6" t="n">
        <v>1000</v>
      </c>
      <c r="D31" s="0" t="s">
        <v>52</v>
      </c>
      <c r="E31" s="0" t="s">
        <v>53</v>
      </c>
    </row>
    <row r="32" customFormat="false" ht="12.8" hidden="false" customHeight="false" outlineLevel="0" collapsed="false">
      <c r="B32" s="85" t="s">
        <v>54</v>
      </c>
      <c r="C32" s="6" t="n">
        <v>0.04</v>
      </c>
      <c r="E32" s="0" t="s">
        <v>55</v>
      </c>
    </row>
    <row r="33" customFormat="false" ht="12.8" hidden="false" customHeight="false" outlineLevel="0" collapsed="false">
      <c r="B33" s="85" t="s">
        <v>56</v>
      </c>
      <c r="C33" s="6" t="n">
        <v>0.7</v>
      </c>
      <c r="E33" s="0" t="s">
        <v>57</v>
      </c>
    </row>
    <row r="35" customFormat="false" ht="12.8" hidden="false" customHeight="false" outlineLevel="0" collapsed="false">
      <c r="B35" s="6" t="s">
        <v>86</v>
      </c>
    </row>
    <row r="36" customFormat="false" ht="12.8" hidden="false" customHeight="false" outlineLevel="0" collapsed="false">
      <c r="B36" s="8" t="s">
        <v>87</v>
      </c>
      <c r="C36" s="0" t="s">
        <v>88</v>
      </c>
      <c r="D36" s="0" t="n">
        <v>1</v>
      </c>
    </row>
    <row r="37" customFormat="false" ht="12.8" hidden="false" customHeight="false" outlineLevel="0" collapsed="false">
      <c r="B37" s="8" t="s">
        <v>87</v>
      </c>
      <c r="C37" s="0" t="s">
        <v>33</v>
      </c>
      <c r="D37" s="0" t="n">
        <f aca="false">D36*365*24*60*60</f>
        <v>31536000</v>
      </c>
    </row>
    <row r="38" customFormat="false" ht="12.8" hidden="false" customHeight="false" outlineLevel="0" collapsed="false">
      <c r="B38" s="5"/>
      <c r="C38" s="86"/>
    </row>
    <row r="39" customFormat="false" ht="12.8" hidden="false" customHeight="false" outlineLevel="0" collapsed="false">
      <c r="B39" s="6" t="s">
        <v>89</v>
      </c>
    </row>
    <row r="42" customFormat="false" ht="12.8" hidden="false" customHeight="false" outlineLevel="0" collapsed="false">
      <c r="B42" s="9" t="s">
        <v>34</v>
      </c>
      <c r="C42" s="55" t="s">
        <v>10</v>
      </c>
      <c r="D42" s="87" t="n">
        <v>220</v>
      </c>
      <c r="E42" s="88" t="n">
        <v>240</v>
      </c>
      <c r="F42" s="88" t="n">
        <v>260</v>
      </c>
      <c r="G42" s="88" t="n">
        <v>280</v>
      </c>
      <c r="H42" s="88" t="n">
        <v>300</v>
      </c>
      <c r="I42" s="89" t="n">
        <v>320</v>
      </c>
      <c r="K42" s="87" t="n">
        <f aca="false">D42</f>
        <v>220</v>
      </c>
      <c r="L42" s="88" t="n">
        <f aca="false">E42</f>
        <v>240</v>
      </c>
      <c r="M42" s="88" t="n">
        <f aca="false">F42</f>
        <v>260</v>
      </c>
      <c r="N42" s="88" t="n">
        <f aca="false">G42</f>
        <v>280</v>
      </c>
      <c r="O42" s="88" t="n">
        <f aca="false">H42</f>
        <v>300</v>
      </c>
      <c r="P42" s="89" t="n">
        <f aca="false">I42</f>
        <v>320</v>
      </c>
      <c r="R42" s="87" t="n">
        <f aca="false">K42</f>
        <v>220</v>
      </c>
      <c r="S42" s="88" t="n">
        <f aca="false">L42</f>
        <v>240</v>
      </c>
      <c r="T42" s="88" t="n">
        <f aca="false">M42</f>
        <v>260</v>
      </c>
      <c r="U42" s="88" t="n">
        <f aca="false">N42</f>
        <v>280</v>
      </c>
      <c r="V42" s="88" t="n">
        <f aca="false">O42</f>
        <v>300</v>
      </c>
      <c r="W42" s="89" t="n">
        <f aca="false">P42</f>
        <v>320</v>
      </c>
    </row>
    <row r="43" customFormat="false" ht="12.8" hidden="false" customHeight="false" outlineLevel="0" collapsed="false">
      <c r="B43" s="9" t="s">
        <v>34</v>
      </c>
      <c r="C43" s="55" t="s">
        <v>3</v>
      </c>
      <c r="D43" s="90" t="n">
        <f aca="false">D42/1000</f>
        <v>0.22</v>
      </c>
      <c r="E43" s="91" t="n">
        <f aca="false">E42/1000</f>
        <v>0.24</v>
      </c>
      <c r="F43" s="91" t="n">
        <f aca="false">F42/1000</f>
        <v>0.26</v>
      </c>
      <c r="G43" s="91" t="n">
        <f aca="false">G42/1000</f>
        <v>0.28</v>
      </c>
      <c r="H43" s="91" t="n">
        <f aca="false">H42/1000</f>
        <v>0.3</v>
      </c>
      <c r="I43" s="92" t="n">
        <f aca="false">I42/1000</f>
        <v>0.32</v>
      </c>
      <c r="J43" s="91"/>
      <c r="K43" s="39"/>
      <c r="P43" s="93"/>
      <c r="R43" s="39"/>
      <c r="W43" s="93"/>
    </row>
    <row r="44" customFormat="false" ht="12.8" hidden="false" customHeight="false" outlineLevel="0" collapsed="false">
      <c r="B44" s="20" t="s">
        <v>73</v>
      </c>
      <c r="C44" s="55" t="s">
        <v>13</v>
      </c>
      <c r="D44" s="94" t="n">
        <f aca="false">$C$28/$C$25^2*D43^2</f>
        <v>567.530235056014</v>
      </c>
      <c r="E44" s="10" t="n">
        <f aca="false">$C$28/$C$25^2*E43^2</f>
        <v>675.407883041868</v>
      </c>
      <c r="F44" s="10" t="n">
        <f aca="false">$C$28/$C$25^2*F43^2</f>
        <v>792.666196069971</v>
      </c>
      <c r="G44" s="10" t="n">
        <f aca="false">$C$28/$C$25^2*G43^2</f>
        <v>919.305174140321</v>
      </c>
      <c r="H44" s="10" t="n">
        <f aca="false">$C$28/$C$25^2*H43^2</f>
        <v>1055.32481725292</v>
      </c>
      <c r="I44" s="95" t="n">
        <f aca="false">$C$28/$C$25^2*I43^2</f>
        <v>1200.72512540777</v>
      </c>
      <c r="J44" s="10"/>
      <c r="K44" s="94"/>
      <c r="L44" s="10"/>
      <c r="M44" s="10"/>
      <c r="N44" s="10"/>
      <c r="O44" s="10"/>
      <c r="P44" s="95"/>
      <c r="R44" s="94" t="n">
        <f aca="false">D44</f>
        <v>567.530235056014</v>
      </c>
      <c r="S44" s="10" t="n">
        <f aca="false">E44</f>
        <v>675.407883041868</v>
      </c>
      <c r="T44" s="10" t="n">
        <f aca="false">F44</f>
        <v>792.666196069971</v>
      </c>
      <c r="U44" s="10" t="n">
        <f aca="false">G44</f>
        <v>919.305174140321</v>
      </c>
      <c r="V44" s="10" t="n">
        <f aca="false">H44</f>
        <v>1055.32481725292</v>
      </c>
      <c r="W44" s="95" t="n">
        <f aca="false">I44</f>
        <v>1200.72512540777</v>
      </c>
    </row>
    <row r="45" customFormat="false" ht="12.8" hidden="false" customHeight="false" outlineLevel="0" collapsed="false">
      <c r="B45" s="9" t="s">
        <v>75</v>
      </c>
      <c r="C45" s="55" t="s">
        <v>81</v>
      </c>
      <c r="D45" s="96" t="n">
        <f aca="false">PI()*D43^2/4</f>
        <v>0.0380132711084365</v>
      </c>
      <c r="E45" s="18" t="n">
        <f aca="false">PI()*E43^2/4</f>
        <v>0.045238934211693</v>
      </c>
      <c r="F45" s="18" t="n">
        <f aca="false">PI()*F43^2/4</f>
        <v>0.0530929158456675</v>
      </c>
      <c r="G45" s="18" t="n">
        <f aca="false">PI()*G43^2/4</f>
        <v>0.06157521601036</v>
      </c>
      <c r="H45" s="18" t="n">
        <f aca="false">PI()*H43^2/4</f>
        <v>0.0706858347057703</v>
      </c>
      <c r="I45" s="97" t="n">
        <f aca="false">PI()*I43^2/4</f>
        <v>0.0804247719318987</v>
      </c>
      <c r="J45" s="18"/>
      <c r="K45" s="39"/>
      <c r="P45" s="93"/>
      <c r="R45" s="39"/>
      <c r="W45" s="93"/>
    </row>
    <row r="46" customFormat="false" ht="12.8" hidden="false" customHeight="false" outlineLevel="0" collapsed="false">
      <c r="B46" s="9" t="s">
        <v>76</v>
      </c>
      <c r="C46" s="55" t="s">
        <v>82</v>
      </c>
      <c r="D46" s="98" t="n">
        <f aca="false">$C$17/D45</f>
        <v>1.0961084234979</v>
      </c>
      <c r="E46" s="15" t="n">
        <f aca="false">$C$17/E45</f>
        <v>0.92103555030032</v>
      </c>
      <c r="F46" s="15" t="n">
        <f aca="false">$C$17/F45</f>
        <v>0.784787687829859</v>
      </c>
      <c r="G46" s="15" t="n">
        <f aca="false">$C$17/G45</f>
        <v>0.67667917981248</v>
      </c>
      <c r="H46" s="15" t="n">
        <f aca="false">$C$17/H45</f>
        <v>0.589462752192205</v>
      </c>
      <c r="I46" s="99" t="n">
        <f aca="false">$C$17/I45</f>
        <v>0.51808249704393</v>
      </c>
      <c r="J46" s="15"/>
      <c r="K46" s="39"/>
      <c r="P46" s="93"/>
      <c r="R46" s="39"/>
      <c r="W46" s="93"/>
    </row>
    <row r="47" customFormat="false" ht="12.8" hidden="false" customHeight="false" outlineLevel="0" collapsed="false">
      <c r="B47" s="9" t="s">
        <v>77</v>
      </c>
      <c r="C47" s="55" t="s">
        <v>83</v>
      </c>
      <c r="D47" s="94" t="n">
        <f aca="false">$C$32/D43*D46^2/2*$C$31</f>
        <v>109.223061460278</v>
      </c>
      <c r="E47" s="10" t="n">
        <f aca="false">$C$32/E43*E46^2/2*$C$31</f>
        <v>70.6922070764178</v>
      </c>
      <c r="F47" s="10" t="n">
        <f aca="false">$C$32/F43*F46^2/2*$C$31</f>
        <v>47.376285766872</v>
      </c>
      <c r="G47" s="10" t="n">
        <f aca="false">$C$32/G43*G46^2/2*$C$31</f>
        <v>32.706765170835</v>
      </c>
      <c r="H47" s="10" t="n">
        <f aca="false">$C$32/H43*H46^2/2*$C$31</f>
        <v>23.1644224148006</v>
      </c>
      <c r="I47" s="95" t="n">
        <f aca="false">$C$32/I43*I46^2/2*$C$31</f>
        <v>16.7755921089546</v>
      </c>
      <c r="J47" s="10"/>
      <c r="K47" s="39"/>
      <c r="P47" s="93"/>
      <c r="R47" s="39"/>
      <c r="W47" s="93"/>
    </row>
    <row r="48" customFormat="false" ht="12.8" hidden="false" customHeight="false" outlineLevel="0" collapsed="false">
      <c r="B48" s="9" t="s">
        <v>78</v>
      </c>
      <c r="C48" s="55" t="s">
        <v>84</v>
      </c>
      <c r="D48" s="98" t="n">
        <f aca="false">D47*$C$17</f>
        <v>4.55096089417824</v>
      </c>
      <c r="E48" s="15" t="n">
        <f aca="false">E47*$C$17</f>
        <v>2.94550862818408</v>
      </c>
      <c r="F48" s="15" t="n">
        <f aca="false">F47*$C$17</f>
        <v>1.974011906953</v>
      </c>
      <c r="G48" s="15" t="n">
        <f aca="false">G47*$C$17</f>
        <v>1.36278188211813</v>
      </c>
      <c r="H48" s="15" t="n">
        <f aca="false">H47*$C$17</f>
        <v>0.965184267283358</v>
      </c>
      <c r="I48" s="99" t="n">
        <f aca="false">I47*$C$17</f>
        <v>0.698983004539776</v>
      </c>
      <c r="J48" s="15"/>
      <c r="K48" s="39"/>
      <c r="P48" s="93"/>
      <c r="R48" s="39"/>
      <c r="W48" s="93"/>
    </row>
    <row r="49" customFormat="false" ht="12.8" hidden="false" customHeight="false" outlineLevel="0" collapsed="false">
      <c r="B49" s="9" t="s">
        <v>79</v>
      </c>
      <c r="C49" s="55" t="s">
        <v>84</v>
      </c>
      <c r="D49" s="94" t="n">
        <f aca="false">D48/$C$33</f>
        <v>6.50137270596892</v>
      </c>
      <c r="E49" s="10" t="n">
        <f aca="false">E48/$C$33</f>
        <v>4.2078694688344</v>
      </c>
      <c r="F49" s="10" t="n">
        <f aca="false">F48/$C$33</f>
        <v>2.82001700993285</v>
      </c>
      <c r="G49" s="10" t="n">
        <f aca="false">G48/$C$33</f>
        <v>1.94683126016875</v>
      </c>
      <c r="H49" s="10" t="n">
        <f aca="false">H48/$C$33</f>
        <v>1.37883466754765</v>
      </c>
      <c r="I49" s="95" t="n">
        <f aca="false">I48/$C$33</f>
        <v>0.998547149342537</v>
      </c>
      <c r="J49" s="10"/>
      <c r="K49" s="39"/>
      <c r="P49" s="93"/>
      <c r="R49" s="39"/>
      <c r="W49" s="93"/>
    </row>
    <row r="50" customFormat="false" ht="12.8" hidden="false" customHeight="false" outlineLevel="0" collapsed="false">
      <c r="B50" s="100" t="s">
        <v>90</v>
      </c>
      <c r="C50" s="55" t="s">
        <v>13</v>
      </c>
      <c r="D50" s="101" t="n">
        <f aca="false">D49*$D$37*$C$18</f>
        <v>56.9520249042877</v>
      </c>
      <c r="E50" s="102" t="n">
        <f aca="false">E49*$D$37*$C$18</f>
        <v>36.8609365469893</v>
      </c>
      <c r="F50" s="102" t="n">
        <f aca="false">F49*$D$37*$C$18</f>
        <v>24.7033490070118</v>
      </c>
      <c r="G50" s="102" t="n">
        <f aca="false">G49*$D$37*$C$18</f>
        <v>17.0542418390783</v>
      </c>
      <c r="H50" s="102" t="n">
        <f aca="false">H49*$D$37*$C$18</f>
        <v>12.0785916877174</v>
      </c>
      <c r="I50" s="103" t="n">
        <f aca="false">I49*$D$37*$C$18</f>
        <v>8.74727302824062</v>
      </c>
      <c r="K50" s="104"/>
      <c r="L50" s="84"/>
      <c r="M50" s="84"/>
      <c r="N50" s="84"/>
      <c r="O50" s="84"/>
      <c r="P50" s="105"/>
      <c r="R50" s="104"/>
      <c r="S50" s="84"/>
      <c r="T50" s="84"/>
      <c r="U50" s="84"/>
      <c r="V50" s="84"/>
      <c r="W50" s="105"/>
    </row>
    <row r="52" customFormat="false" ht="12.8" hidden="false" customHeight="false" outlineLevel="0" collapsed="false">
      <c r="B52" s="6" t="s">
        <v>91</v>
      </c>
    </row>
    <row r="53" customFormat="false" ht="12.8" hidden="false" customHeight="false" outlineLevel="0" collapsed="false">
      <c r="B53" s="6"/>
    </row>
    <row r="54" customFormat="false" ht="12.8" hidden="false" customHeight="false" outlineLevel="0" collapsed="false">
      <c r="B54" s="106" t="s">
        <v>51</v>
      </c>
      <c r="C54" s="107" t="n">
        <v>0.05</v>
      </c>
      <c r="D54" s="108" t="s">
        <v>92</v>
      </c>
      <c r="E54" s="108"/>
      <c r="F54" s="109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10"/>
    </row>
    <row r="55" customFormat="false" ht="12.8" hidden="false" customHeight="false" outlineLevel="0" collapsed="false">
      <c r="B55" s="111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3"/>
    </row>
    <row r="56" customFormat="false" ht="12.8" hidden="false" customHeight="false" outlineLevel="0" collapsed="false">
      <c r="B56" s="111"/>
      <c r="C56" s="114" t="s">
        <v>93</v>
      </c>
      <c r="D56" s="115"/>
      <c r="E56" s="107" t="s">
        <v>94</v>
      </c>
      <c r="F56" s="108"/>
      <c r="G56" s="108"/>
      <c r="H56" s="108"/>
      <c r="I56" s="110"/>
      <c r="J56" s="112"/>
      <c r="K56" s="115"/>
      <c r="L56" s="107" t="s">
        <v>95</v>
      </c>
      <c r="M56" s="108"/>
      <c r="N56" s="108"/>
      <c r="O56" s="108"/>
      <c r="P56" s="110"/>
      <c r="Q56" s="112"/>
      <c r="R56" s="115"/>
      <c r="S56" s="107" t="s">
        <v>96</v>
      </c>
      <c r="T56" s="108"/>
      <c r="U56" s="108"/>
      <c r="V56" s="108"/>
      <c r="W56" s="110"/>
    </row>
    <row r="57" customFormat="false" ht="12.8" hidden="false" customHeight="false" outlineLevel="0" collapsed="false">
      <c r="B57" s="111"/>
      <c r="C57" s="114" t="s">
        <v>88</v>
      </c>
      <c r="D57" s="116"/>
      <c r="E57" s="117"/>
      <c r="F57" s="117"/>
      <c r="G57" s="117"/>
      <c r="H57" s="117"/>
      <c r="I57" s="118"/>
      <c r="J57" s="112"/>
      <c r="K57" s="116"/>
      <c r="L57" s="117"/>
      <c r="M57" s="117"/>
      <c r="N57" s="117"/>
      <c r="O57" s="117"/>
      <c r="P57" s="118"/>
      <c r="Q57" s="112"/>
      <c r="R57" s="116"/>
      <c r="S57" s="117"/>
      <c r="T57" s="117"/>
      <c r="U57" s="117"/>
      <c r="V57" s="117"/>
      <c r="W57" s="118"/>
    </row>
    <row r="58" customFormat="false" ht="12.8" hidden="false" customHeight="false" outlineLevel="0" collapsed="false">
      <c r="B58" s="111"/>
      <c r="C58" s="114" t="n">
        <v>0</v>
      </c>
      <c r="D58" s="119"/>
      <c r="E58" s="119"/>
      <c r="F58" s="119"/>
      <c r="G58" s="119"/>
      <c r="H58" s="119"/>
      <c r="I58" s="119"/>
      <c r="J58" s="112"/>
      <c r="K58" s="119" t="n">
        <v>0</v>
      </c>
      <c r="L58" s="119" t="n">
        <v>0</v>
      </c>
      <c r="M58" s="119" t="n">
        <v>0</v>
      </c>
      <c r="N58" s="119" t="n">
        <v>0</v>
      </c>
      <c r="O58" s="119" t="n">
        <v>0</v>
      </c>
      <c r="P58" s="119" t="n">
        <v>0</v>
      </c>
      <c r="Q58" s="112"/>
      <c r="R58" s="120" t="n">
        <f aca="false">R$44+K58</f>
        <v>567.530235056014</v>
      </c>
      <c r="S58" s="120" t="n">
        <f aca="false">S$44+L58</f>
        <v>675.407883041868</v>
      </c>
      <c r="T58" s="120" t="n">
        <f aca="false">T$44+M58</f>
        <v>792.666196069971</v>
      </c>
      <c r="U58" s="120" t="n">
        <f aca="false">U$44+N58</f>
        <v>919.305174140321</v>
      </c>
      <c r="V58" s="120" t="n">
        <f aca="false">V$44+O58</f>
        <v>1055.32481725292</v>
      </c>
      <c r="W58" s="120" t="n">
        <f aca="false">W$44+P58</f>
        <v>1200.72512540777</v>
      </c>
    </row>
    <row r="59" customFormat="false" ht="12.8" hidden="false" customHeight="false" outlineLevel="0" collapsed="false">
      <c r="A59" s="10"/>
      <c r="B59" s="111"/>
      <c r="C59" s="114" t="n">
        <v>1</v>
      </c>
      <c r="D59" s="120" t="n">
        <f aca="false">D$50/(1+$C$54)^$C59</f>
        <v>54.2400237183692</v>
      </c>
      <c r="E59" s="120" t="n">
        <f aca="false">E$50/(1+$C$54)^$C59</f>
        <v>35.1056538542755</v>
      </c>
      <c r="F59" s="120" t="n">
        <f aca="false">F$50/(1+$C$54)^$C59</f>
        <v>23.526999054297</v>
      </c>
      <c r="G59" s="120" t="n">
        <f aca="false">G$50/(1+$C$54)^$C59</f>
        <v>16.2421350848364</v>
      </c>
      <c r="H59" s="120" t="n">
        <f aca="false">H$50/(1+$C$54)^$C59</f>
        <v>11.503420654969</v>
      </c>
      <c r="I59" s="120" t="n">
        <f aca="false">I$50/(1+$C$54)^$C59</f>
        <v>8.33073621737202</v>
      </c>
      <c r="J59" s="112"/>
      <c r="K59" s="120" t="n">
        <f aca="false">D59</f>
        <v>54.2400237183692</v>
      </c>
      <c r="L59" s="120" t="n">
        <f aca="false">E59</f>
        <v>35.1056538542755</v>
      </c>
      <c r="M59" s="120" t="n">
        <f aca="false">F59</f>
        <v>23.526999054297</v>
      </c>
      <c r="N59" s="120" t="n">
        <f aca="false">G59</f>
        <v>16.2421350848364</v>
      </c>
      <c r="O59" s="120" t="n">
        <f aca="false">H59</f>
        <v>11.503420654969</v>
      </c>
      <c r="P59" s="120" t="n">
        <f aca="false">I59</f>
        <v>8.33073621737202</v>
      </c>
      <c r="Q59" s="112"/>
      <c r="R59" s="120" t="n">
        <f aca="false">R$44+K59</f>
        <v>621.770258774384</v>
      </c>
      <c r="S59" s="120" t="n">
        <f aca="false">S$44+L59</f>
        <v>710.513536896144</v>
      </c>
      <c r="T59" s="120" t="n">
        <f aca="false">T$44+M59</f>
        <v>816.193195124268</v>
      </c>
      <c r="U59" s="120" t="n">
        <f aca="false">U$44+N59</f>
        <v>935.547309225157</v>
      </c>
      <c r="V59" s="120" t="n">
        <f aca="false">V$44+O59</f>
        <v>1066.82823790789</v>
      </c>
      <c r="W59" s="120" t="n">
        <f aca="false">W$44+P59</f>
        <v>1209.05586162514</v>
      </c>
    </row>
    <row r="60" customFormat="false" ht="12.8" hidden="false" customHeight="false" outlineLevel="0" collapsed="false">
      <c r="B60" s="111"/>
      <c r="C60" s="114" t="n">
        <v>2</v>
      </c>
      <c r="D60" s="120" t="n">
        <f aca="false">D$50/(1+$C$54)^$C60</f>
        <v>51.6571654460659</v>
      </c>
      <c r="E60" s="120" t="n">
        <f aca="false">E$50/(1+$C$54)^$C60</f>
        <v>33.433956051691</v>
      </c>
      <c r="F60" s="120" t="n">
        <f aca="false">F$50/(1+$C$54)^$C60</f>
        <v>22.4066657659971</v>
      </c>
      <c r="G60" s="120" t="n">
        <f aca="false">G$50/(1+$C$54)^$C60</f>
        <v>15.4687000807966</v>
      </c>
      <c r="H60" s="120" t="n">
        <f aca="false">H$50/(1+$C$54)^$C60</f>
        <v>10.9556387190181</v>
      </c>
      <c r="I60" s="120" t="n">
        <f aca="false">I$50/(1+$C$54)^$C60</f>
        <v>7.93403449273526</v>
      </c>
      <c r="J60" s="112"/>
      <c r="K60" s="120" t="n">
        <f aca="false">K59+D60</f>
        <v>105.897189164435</v>
      </c>
      <c r="L60" s="120" t="n">
        <f aca="false">L59+E60</f>
        <v>68.5396099059665</v>
      </c>
      <c r="M60" s="120" t="n">
        <f aca="false">M59+F60</f>
        <v>45.9336648202941</v>
      </c>
      <c r="N60" s="120" t="n">
        <f aca="false">N59+G60</f>
        <v>31.7108351656331</v>
      </c>
      <c r="O60" s="120" t="n">
        <f aca="false">O59+H60</f>
        <v>22.4590593739871</v>
      </c>
      <c r="P60" s="120" t="n">
        <f aca="false">P59+I60</f>
        <v>16.2647707101073</v>
      </c>
      <c r="Q60" s="112"/>
      <c r="R60" s="120" t="n">
        <f aca="false">R$44+K60</f>
        <v>673.42742422045</v>
      </c>
      <c r="S60" s="120" t="n">
        <f aca="false">S$44+L60</f>
        <v>743.947492947835</v>
      </c>
      <c r="T60" s="120" t="n">
        <f aca="false">T$44+M60</f>
        <v>838.599860890265</v>
      </c>
      <c r="U60" s="120" t="n">
        <f aca="false">U$44+N60</f>
        <v>951.016009305954</v>
      </c>
      <c r="V60" s="120" t="n">
        <f aca="false">V$44+O60</f>
        <v>1077.78387662691</v>
      </c>
      <c r="W60" s="120" t="n">
        <f aca="false">W$44+P60</f>
        <v>1216.98989611787</v>
      </c>
    </row>
    <row r="61" customFormat="false" ht="12.8" hidden="false" customHeight="false" outlineLevel="0" collapsed="false">
      <c r="B61" s="111"/>
      <c r="C61" s="114" t="n">
        <v>3</v>
      </c>
      <c r="D61" s="120" t="n">
        <f aca="false">D$50/(1+$C$54)^$C61</f>
        <v>49.1973004248247</v>
      </c>
      <c r="E61" s="120" t="n">
        <f aca="false">E$50/(1+$C$54)^$C61</f>
        <v>31.8418629063723</v>
      </c>
      <c r="F61" s="120" t="n">
        <f aca="false">F$50/(1+$C$54)^$C61</f>
        <v>21.339681681902</v>
      </c>
      <c r="G61" s="120" t="n">
        <f aca="false">G$50/(1+$C$54)^$C61</f>
        <v>14.7320953150444</v>
      </c>
      <c r="H61" s="120" t="n">
        <f aca="false">H$50/(1+$C$54)^$C61</f>
        <v>10.4339416371601</v>
      </c>
      <c r="I61" s="120" t="n">
        <f aca="false">I$50/(1+$C$54)^$C61</f>
        <v>7.55622332641453</v>
      </c>
      <c r="J61" s="112"/>
      <c r="K61" s="120" t="n">
        <f aca="false">K60+D61</f>
        <v>155.09448958926</v>
      </c>
      <c r="L61" s="120" t="n">
        <f aca="false">L60+E61</f>
        <v>100.381472812339</v>
      </c>
      <c r="M61" s="120" t="n">
        <f aca="false">M60+F61</f>
        <v>67.2733465021961</v>
      </c>
      <c r="N61" s="120" t="n">
        <f aca="false">N60+G61</f>
        <v>46.4429304806775</v>
      </c>
      <c r="O61" s="120" t="n">
        <f aca="false">O60+H61</f>
        <v>32.8930010111472</v>
      </c>
      <c r="P61" s="120" t="n">
        <f aca="false">P60+I61</f>
        <v>23.8209940365218</v>
      </c>
      <c r="Q61" s="112"/>
      <c r="R61" s="120" t="n">
        <f aca="false">R$44+K61</f>
        <v>722.624724645274</v>
      </c>
      <c r="S61" s="120" t="n">
        <f aca="false">S$44+L61</f>
        <v>775.789355854207</v>
      </c>
      <c r="T61" s="120" t="n">
        <f aca="false">T$44+M61</f>
        <v>859.939542572167</v>
      </c>
      <c r="U61" s="120" t="n">
        <f aca="false">U$44+N61</f>
        <v>965.748104620998</v>
      </c>
      <c r="V61" s="120" t="n">
        <f aca="false">V$44+O61</f>
        <v>1088.21781826407</v>
      </c>
      <c r="W61" s="120" t="n">
        <f aca="false">W$44+P61</f>
        <v>1224.54611944429</v>
      </c>
    </row>
    <row r="62" customFormat="false" ht="12.8" hidden="false" customHeight="false" outlineLevel="0" collapsed="false">
      <c r="B62" s="111"/>
      <c r="C62" s="114" t="n">
        <v>4</v>
      </c>
      <c r="D62" s="120" t="n">
        <f aca="false">D$50/(1+$C$54)^$C62</f>
        <v>46.8545718331664</v>
      </c>
      <c r="E62" s="120" t="n">
        <f aca="false">E$50/(1+$C$54)^$C62</f>
        <v>30.3255837203546</v>
      </c>
      <c r="F62" s="120" t="n">
        <f aca="false">F$50/(1+$C$54)^$C62</f>
        <v>20.3235063637162</v>
      </c>
      <c r="G62" s="120" t="n">
        <f aca="false">G$50/(1+$C$54)^$C62</f>
        <v>14.030566966709</v>
      </c>
      <c r="H62" s="120" t="n">
        <f aca="false">H$50/(1+$C$54)^$C62</f>
        <v>9.9370872734858</v>
      </c>
      <c r="I62" s="120" t="n">
        <f aca="false">I$50/(1+$C$54)^$C62</f>
        <v>7.19640316801384</v>
      </c>
      <c r="J62" s="112"/>
      <c r="K62" s="120" t="n">
        <f aca="false">K61+D62</f>
        <v>201.949061422426</v>
      </c>
      <c r="L62" s="120" t="n">
        <f aca="false">L61+E62</f>
        <v>130.707056532693</v>
      </c>
      <c r="M62" s="120" t="n">
        <f aca="false">M61+F62</f>
        <v>87.5968528659123</v>
      </c>
      <c r="N62" s="120" t="n">
        <f aca="false">N61+G62</f>
        <v>60.4734974473864</v>
      </c>
      <c r="O62" s="120" t="n">
        <f aca="false">O61+H62</f>
        <v>42.830088284633</v>
      </c>
      <c r="P62" s="120" t="n">
        <f aca="false">P61+I62</f>
        <v>31.0173972045357</v>
      </c>
      <c r="Q62" s="112"/>
      <c r="R62" s="120" t="n">
        <f aca="false">R$44+K62</f>
        <v>769.479296478441</v>
      </c>
      <c r="S62" s="120" t="n">
        <f aca="false">S$44+L62</f>
        <v>806.114939574562</v>
      </c>
      <c r="T62" s="120" t="n">
        <f aca="false">T$44+M62</f>
        <v>880.263048935883</v>
      </c>
      <c r="U62" s="120" t="n">
        <f aca="false">U$44+N62</f>
        <v>979.778671587707</v>
      </c>
      <c r="V62" s="120" t="n">
        <f aca="false">V$44+O62</f>
        <v>1098.15490553755</v>
      </c>
      <c r="W62" s="120" t="n">
        <f aca="false">W$44+P62</f>
        <v>1231.7425226123</v>
      </c>
    </row>
    <row r="63" customFormat="false" ht="12.8" hidden="false" customHeight="false" outlineLevel="0" collapsed="false">
      <c r="B63" s="111"/>
      <c r="C63" s="114" t="n">
        <v>5</v>
      </c>
      <c r="D63" s="120" t="n">
        <f aca="false">D$50/(1+$C$54)^$C63</f>
        <v>44.6234017458727</v>
      </c>
      <c r="E63" s="120" t="n">
        <f aca="false">E$50/(1+$C$54)^$C63</f>
        <v>28.8815083050996</v>
      </c>
      <c r="F63" s="120" t="n">
        <f aca="false">F$50/(1+$C$54)^$C63</f>
        <v>19.3557203463964</v>
      </c>
      <c r="G63" s="120" t="n">
        <f aca="false">G$50/(1+$C$54)^$C63</f>
        <v>13.362444730199</v>
      </c>
      <c r="H63" s="120" t="n">
        <f aca="false">H$50/(1+$C$54)^$C63</f>
        <v>9.46389264141504</v>
      </c>
      <c r="I63" s="120" t="n">
        <f aca="false">I$50/(1+$C$54)^$C63</f>
        <v>6.85371730287032</v>
      </c>
      <c r="J63" s="112"/>
      <c r="K63" s="120" t="n">
        <f aca="false">K62+D63</f>
        <v>246.572463168299</v>
      </c>
      <c r="L63" s="120" t="n">
        <f aca="false">L62+E63</f>
        <v>159.588564837793</v>
      </c>
      <c r="M63" s="120" t="n">
        <f aca="false">M62+F63</f>
        <v>106.952573212309</v>
      </c>
      <c r="N63" s="120" t="n">
        <f aca="false">N62+G63</f>
        <v>73.8359421775854</v>
      </c>
      <c r="O63" s="120" t="n">
        <f aca="false">O62+H63</f>
        <v>52.293980926048</v>
      </c>
      <c r="P63" s="120" t="n">
        <f aca="false">P62+I63</f>
        <v>37.871114507406</v>
      </c>
      <c r="Q63" s="112"/>
      <c r="R63" s="121" t="n">
        <f aca="false">R$44+K63</f>
        <v>814.102698224313</v>
      </c>
      <c r="S63" s="121" t="n">
        <f aca="false">S$44+L63</f>
        <v>834.996447879661</v>
      </c>
      <c r="T63" s="121" t="n">
        <f aca="false">T$44+M63</f>
        <v>899.618769282279</v>
      </c>
      <c r="U63" s="121" t="n">
        <f aca="false">U$44+N63</f>
        <v>993.141116317906</v>
      </c>
      <c r="V63" s="121" t="n">
        <f aca="false">V$44+O63</f>
        <v>1107.61879817897</v>
      </c>
      <c r="W63" s="121" t="n">
        <f aca="false">W$44+P63</f>
        <v>1238.59623991517</v>
      </c>
    </row>
    <row r="64" customFormat="false" ht="12.8" hidden="false" customHeight="false" outlineLevel="0" collapsed="false">
      <c r="B64" s="111"/>
      <c r="C64" s="114" t="n">
        <v>6</v>
      </c>
      <c r="D64" s="120" t="n">
        <f aca="false">D$50/(1+$C$54)^$C64</f>
        <v>42.4984778532121</v>
      </c>
      <c r="E64" s="120" t="n">
        <f aca="false">E$50/(1+$C$54)^$C64</f>
        <v>27.5061983858092</v>
      </c>
      <c r="F64" s="120" t="n">
        <f aca="false">F$50/(1+$C$54)^$C64</f>
        <v>18.4340193775204</v>
      </c>
      <c r="G64" s="120" t="n">
        <f aca="false">G$50/(1+$C$54)^$C64</f>
        <v>12.7261378382848</v>
      </c>
      <c r="H64" s="120" t="n">
        <f aca="false">H$50/(1+$C$54)^$C64</f>
        <v>9.01323108706195</v>
      </c>
      <c r="I64" s="120" t="n">
        <f aca="false">I$50/(1+$C$54)^$C64</f>
        <v>6.52734981225745</v>
      </c>
      <c r="J64" s="112"/>
      <c r="K64" s="120" t="n">
        <f aca="false">K63+D64</f>
        <v>289.070941021511</v>
      </c>
      <c r="L64" s="120" t="n">
        <f aca="false">L63+E64</f>
        <v>187.094763223602</v>
      </c>
      <c r="M64" s="120" t="n">
        <f aca="false">M63+F64</f>
        <v>125.386592589829</v>
      </c>
      <c r="N64" s="120" t="n">
        <f aca="false">N63+G64</f>
        <v>86.5620800158702</v>
      </c>
      <c r="O64" s="120" t="n">
        <f aca="false">O63+H64</f>
        <v>61.30721201311</v>
      </c>
      <c r="P64" s="120" t="n">
        <f aca="false">P63+I64</f>
        <v>44.3984643196634</v>
      </c>
      <c r="Q64" s="112"/>
      <c r="R64" s="120" t="n">
        <f aca="false">R$44+K64</f>
        <v>856.601176077525</v>
      </c>
      <c r="S64" s="120" t="n">
        <f aca="false">S$44+L64</f>
        <v>862.502646265471</v>
      </c>
      <c r="T64" s="120" t="n">
        <f aca="false">T$44+M64</f>
        <v>918.0527886598</v>
      </c>
      <c r="U64" s="120" t="n">
        <f aca="false">U$44+N64</f>
        <v>1005.86725415619</v>
      </c>
      <c r="V64" s="120" t="n">
        <f aca="false">V$44+O64</f>
        <v>1116.63202926603</v>
      </c>
      <c r="W64" s="120" t="n">
        <f aca="false">W$44+P64</f>
        <v>1245.12358972743</v>
      </c>
    </row>
    <row r="65" customFormat="false" ht="12.8" hidden="false" customHeight="false" outlineLevel="0" collapsed="false">
      <c r="B65" s="111"/>
      <c r="C65" s="114" t="n">
        <v>7</v>
      </c>
      <c r="D65" s="120" t="n">
        <f aca="false">D$50/(1+$C$54)^$C65</f>
        <v>40.474740812583</v>
      </c>
      <c r="E65" s="120" t="n">
        <f aca="false">E$50/(1+$C$54)^$C65</f>
        <v>26.1963794150564</v>
      </c>
      <c r="F65" s="120" t="n">
        <f aca="false">F$50/(1+$C$54)^$C65</f>
        <v>17.5562089309718</v>
      </c>
      <c r="G65" s="120" t="n">
        <f aca="false">G$50/(1+$C$54)^$C65</f>
        <v>12.1201312745569</v>
      </c>
      <c r="H65" s="120" t="n">
        <f aca="false">H$50/(1+$C$54)^$C65</f>
        <v>8.58402960672566</v>
      </c>
      <c r="I65" s="120" t="n">
        <f aca="false">I$50/(1+$C$54)^$C65</f>
        <v>6.21652363072138</v>
      </c>
      <c r="J65" s="112"/>
      <c r="K65" s="120" t="n">
        <f aca="false">K64+D65</f>
        <v>329.545681834094</v>
      </c>
      <c r="L65" s="120" t="n">
        <f aca="false">L64+E65</f>
        <v>213.291142638659</v>
      </c>
      <c r="M65" s="120" t="n">
        <f aca="false">M64+F65</f>
        <v>142.942801520801</v>
      </c>
      <c r="N65" s="120" t="n">
        <f aca="false">N64+G65</f>
        <v>98.6822112904271</v>
      </c>
      <c r="O65" s="120" t="n">
        <f aca="false">O64+H65</f>
        <v>69.8912416198356</v>
      </c>
      <c r="P65" s="120" t="n">
        <f aca="false">P64+I65</f>
        <v>50.6149879503848</v>
      </c>
      <c r="Q65" s="112"/>
      <c r="R65" s="120" t="n">
        <f aca="false">R$44+K65</f>
        <v>897.075916890108</v>
      </c>
      <c r="S65" s="120" t="n">
        <f aca="false">S$44+L65</f>
        <v>888.699025680527</v>
      </c>
      <c r="T65" s="120" t="n">
        <f aca="false">T$44+M65</f>
        <v>935.608997590771</v>
      </c>
      <c r="U65" s="120" t="n">
        <f aca="false">U$44+N65</f>
        <v>1017.98738543075</v>
      </c>
      <c r="V65" s="120" t="n">
        <f aca="false">V$44+O65</f>
        <v>1125.21605887275</v>
      </c>
      <c r="W65" s="120" t="n">
        <f aca="false">W$44+P65</f>
        <v>1251.34011335815</v>
      </c>
    </row>
    <row r="66" customFormat="false" ht="12.8" hidden="false" customHeight="false" outlineLevel="0" collapsed="false">
      <c r="B66" s="111"/>
      <c r="C66" s="114" t="n">
        <v>8</v>
      </c>
      <c r="D66" s="120" t="n">
        <f aca="false">D$50/(1+$C$54)^$C66</f>
        <v>38.54737220246</v>
      </c>
      <c r="E66" s="120" t="n">
        <f aca="false">E$50/(1+$C$54)^$C66</f>
        <v>24.9489327762441</v>
      </c>
      <c r="F66" s="120" t="n">
        <f aca="false">F$50/(1+$C$54)^$C66</f>
        <v>16.7201989818779</v>
      </c>
      <c r="G66" s="120" t="n">
        <f aca="false">G$50/(1+$C$54)^$C66</f>
        <v>11.5429821662447</v>
      </c>
      <c r="H66" s="120" t="n">
        <f aca="false">H$50/(1+$C$54)^$C66</f>
        <v>8.17526629211968</v>
      </c>
      <c r="I66" s="120" t="n">
        <f aca="false">I$50/(1+$C$54)^$C66</f>
        <v>5.92049869592513</v>
      </c>
      <c r="J66" s="112"/>
      <c r="K66" s="120" t="n">
        <f aca="false">K65+D66</f>
        <v>368.093054036554</v>
      </c>
      <c r="L66" s="120" t="n">
        <f aca="false">L65+E66</f>
        <v>238.240075414903</v>
      </c>
      <c r="M66" s="120" t="n">
        <f aca="false">M65+F66</f>
        <v>159.663000502679</v>
      </c>
      <c r="N66" s="120" t="n">
        <f aca="false">N65+G66</f>
        <v>110.225193456672</v>
      </c>
      <c r="O66" s="120" t="n">
        <f aca="false">O65+H66</f>
        <v>78.0665079119553</v>
      </c>
      <c r="P66" s="120" t="n">
        <f aca="false">P65+I66</f>
        <v>56.5354866463099</v>
      </c>
      <c r="Q66" s="112"/>
      <c r="R66" s="120" t="n">
        <f aca="false">R$44+K66</f>
        <v>935.623289092568</v>
      </c>
      <c r="S66" s="120" t="n">
        <f aca="false">S$44+L66</f>
        <v>913.647958456771</v>
      </c>
      <c r="T66" s="120" t="n">
        <f aca="false">T$44+M66</f>
        <v>952.329196572649</v>
      </c>
      <c r="U66" s="120" t="n">
        <f aca="false">U$44+N66</f>
        <v>1029.53036759699</v>
      </c>
      <c r="V66" s="120" t="n">
        <f aca="false">V$44+O66</f>
        <v>1133.39132516487</v>
      </c>
      <c r="W66" s="120" t="n">
        <f aca="false">W$44+P66</f>
        <v>1257.26061205408</v>
      </c>
    </row>
    <row r="67" customFormat="false" ht="12.8" hidden="false" customHeight="false" outlineLevel="0" collapsed="false">
      <c r="B67" s="111"/>
      <c r="C67" s="114" t="n">
        <v>9</v>
      </c>
      <c r="D67" s="120" t="n">
        <f aca="false">D$50/(1+$C$54)^$C67</f>
        <v>36.7117830499619</v>
      </c>
      <c r="E67" s="120" t="n">
        <f aca="false">E$50/(1+$C$54)^$C67</f>
        <v>23.7608883583278</v>
      </c>
      <c r="F67" s="120" t="n">
        <f aca="false">F$50/(1+$C$54)^$C67</f>
        <v>15.9239990303599</v>
      </c>
      <c r="G67" s="120" t="n">
        <f aca="false">G$50/(1+$C$54)^$C67</f>
        <v>10.9933163488045</v>
      </c>
      <c r="H67" s="120" t="n">
        <f aca="false">H$50/(1+$C$54)^$C67</f>
        <v>7.78596789725684</v>
      </c>
      <c r="I67" s="120" t="n">
        <f aca="false">I$50/(1+$C$54)^$C67</f>
        <v>5.63857018659536</v>
      </c>
      <c r="J67" s="112"/>
      <c r="K67" s="120" t="n">
        <f aca="false">K66+D67</f>
        <v>404.804837086516</v>
      </c>
      <c r="L67" s="120" t="n">
        <f aca="false">L66+E67</f>
        <v>262.000963773231</v>
      </c>
      <c r="M67" s="120" t="n">
        <f aca="false">M66+F67</f>
        <v>175.586999533039</v>
      </c>
      <c r="N67" s="120" t="n">
        <f aca="false">N66+G67</f>
        <v>121.218509805476</v>
      </c>
      <c r="O67" s="120" t="n">
        <f aca="false">O66+H67</f>
        <v>85.8524758092121</v>
      </c>
      <c r="P67" s="120" t="n">
        <f aca="false">P66+I67</f>
        <v>62.1740568329053</v>
      </c>
      <c r="Q67" s="112"/>
      <c r="R67" s="120" t="n">
        <f aca="false">R$44+K67</f>
        <v>972.33507214253</v>
      </c>
      <c r="S67" s="120" t="n">
        <f aca="false">S$44+L67</f>
        <v>937.408846815099</v>
      </c>
      <c r="T67" s="120" t="n">
        <f aca="false">T$44+M67</f>
        <v>968.253195603009</v>
      </c>
      <c r="U67" s="120" t="n">
        <f aca="false">U$44+N67</f>
        <v>1040.5236839458</v>
      </c>
      <c r="V67" s="120" t="n">
        <f aca="false">V$44+O67</f>
        <v>1141.17729306213</v>
      </c>
      <c r="W67" s="120" t="n">
        <f aca="false">W$44+P67</f>
        <v>1262.89918224067</v>
      </c>
    </row>
    <row r="68" customFormat="false" ht="12.8" hidden="false" customHeight="false" outlineLevel="0" collapsed="false">
      <c r="B68" s="111"/>
      <c r="C68" s="114" t="n">
        <v>10</v>
      </c>
      <c r="D68" s="120" t="n">
        <f aca="false">D$50/(1+$C$54)^$C68</f>
        <v>34.9636029047256</v>
      </c>
      <c r="E68" s="120" t="n">
        <f aca="false">E$50/(1+$C$54)^$C68</f>
        <v>22.6294174841217</v>
      </c>
      <c r="F68" s="120" t="n">
        <f aca="false">F$50/(1+$C$54)^$C68</f>
        <v>15.1657133622475</v>
      </c>
      <c r="G68" s="120" t="n">
        <f aca="false">G$50/(1+$C$54)^$C68</f>
        <v>10.4698250940995</v>
      </c>
      <c r="H68" s="120" t="n">
        <f aca="false">H$50/(1+$C$54)^$C68</f>
        <v>7.41520752119699</v>
      </c>
      <c r="I68" s="120" t="n">
        <f aca="false">I$50/(1+$C$54)^$C68</f>
        <v>5.37006684437653</v>
      </c>
      <c r="J68" s="112"/>
      <c r="K68" s="120" t="n">
        <f aca="false">K67+D68</f>
        <v>439.768439991242</v>
      </c>
      <c r="L68" s="120" t="n">
        <f aca="false">L67+E68</f>
        <v>284.630381257352</v>
      </c>
      <c r="M68" s="120" t="n">
        <f aca="false">M67+F68</f>
        <v>190.752712895286</v>
      </c>
      <c r="N68" s="120" t="n">
        <f aca="false">N67+G68</f>
        <v>131.688334899576</v>
      </c>
      <c r="O68" s="120" t="n">
        <f aca="false">O67+H68</f>
        <v>93.2676833304091</v>
      </c>
      <c r="P68" s="120" t="n">
        <f aca="false">P67+I68</f>
        <v>67.5441236772818</v>
      </c>
      <c r="Q68" s="112"/>
      <c r="R68" s="121" t="n">
        <f aca="false">R$44+K68</f>
        <v>1007.29867504726</v>
      </c>
      <c r="S68" s="121" t="n">
        <f aca="false">S$44+L68</f>
        <v>960.03826429922</v>
      </c>
      <c r="T68" s="121" t="n">
        <f aca="false">T$44+M68</f>
        <v>983.418908965257</v>
      </c>
      <c r="U68" s="121" t="n">
        <f aca="false">U$44+N68</f>
        <v>1050.9935090399</v>
      </c>
      <c r="V68" s="121" t="n">
        <f aca="false">V$44+O68</f>
        <v>1148.59250058333</v>
      </c>
      <c r="W68" s="121" t="n">
        <f aca="false">W$44+P68</f>
        <v>1268.26924908505</v>
      </c>
    </row>
    <row r="69" customFormat="false" ht="12.8" hidden="false" customHeight="false" outlineLevel="0" collapsed="false">
      <c r="B69" s="111"/>
      <c r="C69" s="114" t="n">
        <v>11</v>
      </c>
      <c r="D69" s="120" t="n">
        <f aca="false">D$50/(1+$C$54)^$C69</f>
        <v>33.298669433072</v>
      </c>
      <c r="E69" s="120" t="n">
        <f aca="false">E$50/(1+$C$54)^$C69</f>
        <v>21.551826175354</v>
      </c>
      <c r="F69" s="120" t="n">
        <f aca="false">F$50/(1+$C$54)^$C69</f>
        <v>14.4435365354738</v>
      </c>
      <c r="G69" s="120" t="n">
        <f aca="false">G$50/(1+$C$54)^$C69</f>
        <v>9.97126199438046</v>
      </c>
      <c r="H69" s="120" t="n">
        <f aca="false">H$50/(1+$C$54)^$C69</f>
        <v>7.06210240113999</v>
      </c>
      <c r="I69" s="120" t="n">
        <f aca="false">I$50/(1+$C$54)^$C69</f>
        <v>5.1143493755967</v>
      </c>
      <c r="J69" s="112"/>
      <c r="K69" s="120" t="n">
        <f aca="false">K68+D69</f>
        <v>473.067109424314</v>
      </c>
      <c r="L69" s="120" t="n">
        <f aca="false">L68+E69</f>
        <v>306.182207432706</v>
      </c>
      <c r="M69" s="120" t="n">
        <f aca="false">M68+F69</f>
        <v>205.19624943076</v>
      </c>
      <c r="N69" s="120" t="n">
        <f aca="false">N68+G69</f>
        <v>141.659596893956</v>
      </c>
      <c r="O69" s="120" t="n">
        <f aca="false">O68+H69</f>
        <v>100.329785731549</v>
      </c>
      <c r="P69" s="120" t="n">
        <f aca="false">P68+I69</f>
        <v>72.6584730528785</v>
      </c>
      <c r="Q69" s="112"/>
      <c r="R69" s="120" t="n">
        <f aca="false">R$44+K69</f>
        <v>1040.59734448033</v>
      </c>
      <c r="S69" s="120" t="n">
        <f aca="false">S$44+L69</f>
        <v>981.590090474574</v>
      </c>
      <c r="T69" s="120" t="n">
        <f aca="false">T$44+M69</f>
        <v>997.86244550073</v>
      </c>
      <c r="U69" s="120" t="n">
        <f aca="false">U$44+N69</f>
        <v>1060.96477103428</v>
      </c>
      <c r="V69" s="120" t="n">
        <f aca="false">V$44+O69</f>
        <v>1155.65460298447</v>
      </c>
      <c r="W69" s="120" t="n">
        <f aca="false">W$44+P69</f>
        <v>1273.38359846064</v>
      </c>
    </row>
    <row r="70" customFormat="false" ht="12.8" hidden="false" customHeight="false" outlineLevel="0" collapsed="false">
      <c r="B70" s="111"/>
      <c r="C70" s="114" t="n">
        <v>12</v>
      </c>
      <c r="D70" s="120" t="n">
        <f aca="false">D$50/(1+$C$54)^$C70</f>
        <v>31.7130185076876</v>
      </c>
      <c r="E70" s="120" t="n">
        <f aca="false">E$50/(1+$C$54)^$C70</f>
        <v>20.5255487384324</v>
      </c>
      <c r="F70" s="120" t="n">
        <f aca="false">F$50/(1+$C$54)^$C70</f>
        <v>13.7557490814036</v>
      </c>
      <c r="G70" s="120" t="n">
        <f aca="false">G$50/(1+$C$54)^$C70</f>
        <v>9.49643999464806</v>
      </c>
      <c r="H70" s="120" t="n">
        <f aca="false">H$50/(1+$C$54)^$C70</f>
        <v>6.72581181060951</v>
      </c>
      <c r="I70" s="120" t="n">
        <f aca="false">I$50/(1+$C$54)^$C70</f>
        <v>4.87080892913971</v>
      </c>
      <c r="J70" s="112"/>
      <c r="K70" s="120" t="n">
        <f aca="false">K69+D70</f>
        <v>504.780127932001</v>
      </c>
      <c r="L70" s="120" t="n">
        <f aca="false">L69+E70</f>
        <v>326.707756171139</v>
      </c>
      <c r="M70" s="120" t="n">
        <f aca="false">M69+F70</f>
        <v>218.951998512163</v>
      </c>
      <c r="N70" s="120" t="n">
        <f aca="false">N69+G70</f>
        <v>151.156036888604</v>
      </c>
      <c r="O70" s="120" t="n">
        <f aca="false">O69+H70</f>
        <v>107.055597542159</v>
      </c>
      <c r="P70" s="120" t="n">
        <f aca="false">P69+I70</f>
        <v>77.5292819820182</v>
      </c>
      <c r="Q70" s="112"/>
      <c r="R70" s="120" t="n">
        <f aca="false">R$44+K70</f>
        <v>1072.31036298802</v>
      </c>
      <c r="S70" s="120" t="n">
        <f aca="false">S$44+L70</f>
        <v>1002.11563921301</v>
      </c>
      <c r="T70" s="120" t="n">
        <f aca="false">T$44+M70</f>
        <v>1011.61819458213</v>
      </c>
      <c r="U70" s="120" t="n">
        <f aca="false">U$44+N70</f>
        <v>1070.46121102892</v>
      </c>
      <c r="V70" s="120" t="n">
        <f aca="false">V$44+O70</f>
        <v>1162.38041479508</v>
      </c>
      <c r="W70" s="120" t="n">
        <f aca="false">W$44+P70</f>
        <v>1278.25440738978</v>
      </c>
    </row>
    <row r="71" customFormat="false" ht="12.8" hidden="false" customHeight="false" outlineLevel="0" collapsed="false">
      <c r="B71" s="111"/>
      <c r="C71" s="114" t="n">
        <v>13</v>
      </c>
      <c r="D71" s="120" t="n">
        <f aca="false">D$50/(1+$C$54)^$C71</f>
        <v>30.2028747692263</v>
      </c>
      <c r="E71" s="120" t="n">
        <f aca="false">E$50/(1+$C$54)^$C71</f>
        <v>19.5481416556499</v>
      </c>
      <c r="F71" s="120" t="n">
        <f aca="false">F$50/(1+$C$54)^$C71</f>
        <v>13.1007134108606</v>
      </c>
      <c r="G71" s="120" t="n">
        <f aca="false">G$50/(1+$C$54)^$C71</f>
        <v>9.04422856633148</v>
      </c>
      <c r="H71" s="120" t="n">
        <f aca="false">H$50/(1+$C$54)^$C71</f>
        <v>6.40553505772334</v>
      </c>
      <c r="I71" s="120" t="n">
        <f aca="false">I$50/(1+$C$54)^$C71</f>
        <v>4.63886564679972</v>
      </c>
      <c r="J71" s="112"/>
      <c r="K71" s="120" t="n">
        <f aca="false">K70+D71</f>
        <v>534.983002701227</v>
      </c>
      <c r="L71" s="120" t="n">
        <f aca="false">L70+E71</f>
        <v>346.255897826788</v>
      </c>
      <c r="M71" s="120" t="n">
        <f aca="false">M70+F71</f>
        <v>232.052711923024</v>
      </c>
      <c r="N71" s="120" t="n">
        <f aca="false">N70+G71</f>
        <v>160.200265454936</v>
      </c>
      <c r="O71" s="120" t="n">
        <f aca="false">O70+H71</f>
        <v>113.461132599882</v>
      </c>
      <c r="P71" s="120" t="n">
        <f aca="false">P70+I71</f>
        <v>82.1681476288179</v>
      </c>
      <c r="Q71" s="112"/>
      <c r="R71" s="120" t="n">
        <f aca="false">R$44+K71</f>
        <v>1102.51323775724</v>
      </c>
      <c r="S71" s="120" t="n">
        <f aca="false">S$44+L71</f>
        <v>1021.66378086866</v>
      </c>
      <c r="T71" s="120" t="n">
        <f aca="false">T$44+M71</f>
        <v>1024.71890799299</v>
      </c>
      <c r="U71" s="120" t="n">
        <f aca="false">U$44+N71</f>
        <v>1079.50543959526</v>
      </c>
      <c r="V71" s="120" t="n">
        <f aca="false">V$44+O71</f>
        <v>1168.7859498528</v>
      </c>
      <c r="W71" s="120" t="n">
        <f aca="false">W$44+P71</f>
        <v>1282.89327303658</v>
      </c>
    </row>
    <row r="72" customFormat="false" ht="12.8" hidden="false" customHeight="false" outlineLevel="0" collapsed="false">
      <c r="B72" s="111"/>
      <c r="C72" s="114" t="n">
        <v>14</v>
      </c>
      <c r="D72" s="120" t="n">
        <f aca="false">D$50/(1+$C$54)^$C72</f>
        <v>28.7646426373584</v>
      </c>
      <c r="E72" s="120" t="n">
        <f aca="false">E$50/(1+$C$54)^$C72</f>
        <v>18.6172777672856</v>
      </c>
      <c r="F72" s="120" t="n">
        <f aca="false">F$50/(1+$C$54)^$C72</f>
        <v>12.4768699151053</v>
      </c>
      <c r="G72" s="120" t="n">
        <f aca="false">G$50/(1+$C$54)^$C72</f>
        <v>8.61355101555379</v>
      </c>
      <c r="H72" s="120" t="n">
        <f aca="false">H$50/(1+$C$54)^$C72</f>
        <v>6.10050957878414</v>
      </c>
      <c r="I72" s="120" t="n">
        <f aca="false">I$50/(1+$C$54)^$C72</f>
        <v>4.4179672826664</v>
      </c>
      <c r="J72" s="112"/>
      <c r="K72" s="120" t="n">
        <f aca="false">K71+D72</f>
        <v>563.747645338586</v>
      </c>
      <c r="L72" s="120" t="n">
        <f aca="false">L71+E72</f>
        <v>364.873175594074</v>
      </c>
      <c r="M72" s="120" t="n">
        <f aca="false">M71+F72</f>
        <v>244.529581838129</v>
      </c>
      <c r="N72" s="120" t="n">
        <f aca="false">N71+G72</f>
        <v>168.813816470489</v>
      </c>
      <c r="O72" s="120" t="n">
        <f aca="false">O71+H72</f>
        <v>119.561642178666</v>
      </c>
      <c r="P72" s="120" t="n">
        <f aca="false">P71+I72</f>
        <v>86.5861149114843</v>
      </c>
      <c r="Q72" s="112"/>
      <c r="R72" s="120" t="n">
        <f aca="false">R$44+K72</f>
        <v>1131.2778803946</v>
      </c>
      <c r="S72" s="120" t="n">
        <f aca="false">S$44+L72</f>
        <v>1040.28105863594</v>
      </c>
      <c r="T72" s="120" t="n">
        <f aca="false">T$44+M72</f>
        <v>1037.1957779081</v>
      </c>
      <c r="U72" s="120" t="n">
        <f aca="false">U$44+N72</f>
        <v>1088.11899061081</v>
      </c>
      <c r="V72" s="120" t="n">
        <f aca="false">V$44+O72</f>
        <v>1174.88645943159</v>
      </c>
      <c r="W72" s="120" t="n">
        <f aca="false">W$44+P72</f>
        <v>1287.31124031925</v>
      </c>
    </row>
    <row r="73" customFormat="false" ht="12.8" hidden="false" customHeight="false" outlineLevel="0" collapsed="false">
      <c r="B73" s="111"/>
      <c r="C73" s="114" t="n">
        <v>15</v>
      </c>
      <c r="D73" s="120" t="n">
        <f aca="false">D$50/(1+$C$54)^$C73</f>
        <v>27.3948977498651</v>
      </c>
      <c r="E73" s="120" t="n">
        <f aca="false">E$50/(1+$C$54)^$C73</f>
        <v>17.7307407307482</v>
      </c>
      <c r="F73" s="120" t="n">
        <f aca="false">F$50/(1+$C$54)^$C73</f>
        <v>11.8827332524813</v>
      </c>
      <c r="G73" s="120" t="n">
        <f aca="false">G$50/(1+$C$54)^$C73</f>
        <v>8.20338191957504</v>
      </c>
      <c r="H73" s="120" t="n">
        <f aca="false">H$50/(1+$C$54)^$C73</f>
        <v>5.81000912265156</v>
      </c>
      <c r="I73" s="120" t="n">
        <f aca="false">I$50/(1+$C$54)^$C73</f>
        <v>4.20758788825372</v>
      </c>
      <c r="J73" s="112"/>
      <c r="K73" s="120" t="n">
        <f aca="false">K72+D73</f>
        <v>591.142543088451</v>
      </c>
      <c r="L73" s="120" t="n">
        <f aca="false">L72+E73</f>
        <v>382.603916324822</v>
      </c>
      <c r="M73" s="120" t="n">
        <f aca="false">M72+F73</f>
        <v>256.412315090611</v>
      </c>
      <c r="N73" s="120" t="n">
        <f aca="false">N72+G73</f>
        <v>177.017198390065</v>
      </c>
      <c r="O73" s="120" t="n">
        <f aca="false">O72+H73</f>
        <v>125.371651301318</v>
      </c>
      <c r="P73" s="120" t="n">
        <f aca="false">P72+I73</f>
        <v>90.7937027997381</v>
      </c>
      <c r="Q73" s="112"/>
      <c r="R73" s="121" t="n">
        <f aca="false">R$44+K73</f>
        <v>1158.67277814447</v>
      </c>
      <c r="S73" s="121" t="n">
        <f aca="false">S$44+L73</f>
        <v>1058.01179936669</v>
      </c>
      <c r="T73" s="121" t="n">
        <f aca="false">T$44+M73</f>
        <v>1049.07851116058</v>
      </c>
      <c r="U73" s="121" t="n">
        <f aca="false">U$44+N73</f>
        <v>1096.32237253039</v>
      </c>
      <c r="V73" s="121" t="n">
        <f aca="false">V$44+O73</f>
        <v>1180.69646855424</v>
      </c>
      <c r="W73" s="121" t="n">
        <f aca="false">W$44+P73</f>
        <v>1291.5188282075</v>
      </c>
    </row>
    <row r="74" customFormat="false" ht="12.8" hidden="false" customHeight="false" outlineLevel="0" collapsed="false">
      <c r="B74" s="111"/>
      <c r="C74" s="114" t="n">
        <v>16</v>
      </c>
      <c r="D74" s="120" t="n">
        <f aca="false">D$50/(1+$C$54)^$C74</f>
        <v>26.0903788093954</v>
      </c>
      <c r="E74" s="120" t="n">
        <f aca="false">E$50/(1+$C$54)^$C74</f>
        <v>16.8864197435697</v>
      </c>
      <c r="F74" s="120" t="n">
        <f aca="false">F$50/(1+$C$54)^$C74</f>
        <v>11.3168888118869</v>
      </c>
      <c r="G74" s="120" t="n">
        <f aca="false">G$50/(1+$C$54)^$C74</f>
        <v>7.81274468530956</v>
      </c>
      <c r="H74" s="120" t="n">
        <f aca="false">H$50/(1+$C$54)^$C74</f>
        <v>5.53334202157291</v>
      </c>
      <c r="I74" s="120" t="n">
        <f aca="false">I$50/(1+$C$54)^$C74</f>
        <v>4.00722656024163</v>
      </c>
      <c r="J74" s="112"/>
      <c r="K74" s="120" t="n">
        <f aca="false">K73+D74</f>
        <v>617.232921897846</v>
      </c>
      <c r="L74" s="120" t="n">
        <f aca="false">L73+E74</f>
        <v>399.490336068392</v>
      </c>
      <c r="M74" s="120" t="n">
        <f aca="false">M73+F74</f>
        <v>267.729203902498</v>
      </c>
      <c r="N74" s="120" t="n">
        <f aca="false">N73+G74</f>
        <v>184.829943075374</v>
      </c>
      <c r="O74" s="120" t="n">
        <f aca="false">O73+H74</f>
        <v>130.904993322891</v>
      </c>
      <c r="P74" s="120" t="n">
        <f aca="false">P73+I74</f>
        <v>94.8009293599797</v>
      </c>
      <c r="Q74" s="112"/>
      <c r="R74" s="120" t="n">
        <f aca="false">R$44+K74</f>
        <v>1184.76315695386</v>
      </c>
      <c r="S74" s="120" t="n">
        <f aca="false">S$44+L74</f>
        <v>1074.89821911026</v>
      </c>
      <c r="T74" s="120" t="n">
        <f aca="false">T$44+M74</f>
        <v>1060.39539997247</v>
      </c>
      <c r="U74" s="120" t="n">
        <f aca="false">U$44+N74</f>
        <v>1104.13511721569</v>
      </c>
      <c r="V74" s="120" t="n">
        <f aca="false">V$44+O74</f>
        <v>1186.22981057581</v>
      </c>
      <c r="W74" s="120" t="n">
        <f aca="false">W$44+P74</f>
        <v>1295.52605476775</v>
      </c>
    </row>
    <row r="75" customFormat="false" ht="12.8" hidden="false" customHeight="false" outlineLevel="0" collapsed="false">
      <c r="B75" s="111"/>
      <c r="C75" s="114" t="n">
        <v>17</v>
      </c>
      <c r="D75" s="120" t="n">
        <f aca="false">D$50/(1+$C$54)^$C75</f>
        <v>24.8479798184718</v>
      </c>
      <c r="E75" s="120" t="n">
        <f aca="false">E$50/(1+$C$54)^$C75</f>
        <v>16.0823045176854</v>
      </c>
      <c r="F75" s="120" t="n">
        <f aca="false">F$50/(1+$C$54)^$C75</f>
        <v>10.7779893446542</v>
      </c>
      <c r="G75" s="120" t="n">
        <f aca="false">G$50/(1+$C$54)^$C75</f>
        <v>7.44070922410434</v>
      </c>
      <c r="H75" s="120" t="n">
        <f aca="false">H$50/(1+$C$54)^$C75</f>
        <v>5.26984954435515</v>
      </c>
      <c r="I75" s="120" t="n">
        <f aca="false">I$50/(1+$C$54)^$C75</f>
        <v>3.81640624784918</v>
      </c>
      <c r="J75" s="112"/>
      <c r="K75" s="120" t="n">
        <f aca="false">K74+D75</f>
        <v>642.080901716318</v>
      </c>
      <c r="L75" s="120" t="n">
        <f aca="false">L74+E75</f>
        <v>415.572640586077</v>
      </c>
      <c r="M75" s="120" t="n">
        <f aca="false">M74+F75</f>
        <v>278.507193247152</v>
      </c>
      <c r="N75" s="120" t="n">
        <f aca="false">N74+G75</f>
        <v>192.270652299478</v>
      </c>
      <c r="O75" s="120" t="n">
        <f aca="false">O74+H75</f>
        <v>136.174842867246</v>
      </c>
      <c r="P75" s="120" t="n">
        <f aca="false">P74+I75</f>
        <v>98.6173356078289</v>
      </c>
      <c r="Q75" s="112"/>
      <c r="R75" s="120" t="n">
        <f aca="false">R$44+K75</f>
        <v>1209.61113677233</v>
      </c>
      <c r="S75" s="120" t="n">
        <f aca="false">S$44+L75</f>
        <v>1090.98052362795</v>
      </c>
      <c r="T75" s="120" t="n">
        <f aca="false">T$44+M75</f>
        <v>1071.17338931712</v>
      </c>
      <c r="U75" s="120" t="n">
        <f aca="false">U$44+N75</f>
        <v>1111.5758264398</v>
      </c>
      <c r="V75" s="120" t="n">
        <f aca="false">V$44+O75</f>
        <v>1191.49966012016</v>
      </c>
      <c r="W75" s="120" t="n">
        <f aca="false">W$44+P75</f>
        <v>1299.34246101559</v>
      </c>
    </row>
    <row r="76" customFormat="false" ht="12.8" hidden="false" customHeight="false" outlineLevel="0" collapsed="false">
      <c r="B76" s="111"/>
      <c r="C76" s="114" t="n">
        <v>18</v>
      </c>
      <c r="D76" s="120" t="n">
        <f aca="false">D$50/(1+$C$54)^$C76</f>
        <v>23.6647426842588</v>
      </c>
      <c r="E76" s="120" t="n">
        <f aca="false">E$50/(1+$C$54)^$C76</f>
        <v>15.3164804930337</v>
      </c>
      <c r="F76" s="120" t="n">
        <f aca="false">F$50/(1+$C$54)^$C76</f>
        <v>10.2647517568135</v>
      </c>
      <c r="G76" s="120" t="n">
        <f aca="false">G$50/(1+$C$54)^$C76</f>
        <v>7.08638973724223</v>
      </c>
      <c r="H76" s="120" t="n">
        <f aca="false">H$50/(1+$C$54)^$C76</f>
        <v>5.01890432795729</v>
      </c>
      <c r="I76" s="120" t="n">
        <f aca="false">I$50/(1+$C$54)^$C76</f>
        <v>3.63467261699921</v>
      </c>
      <c r="J76" s="112"/>
      <c r="K76" s="120" t="n">
        <f aca="false">K75+D76</f>
        <v>665.745644400577</v>
      </c>
      <c r="L76" s="120" t="n">
        <f aca="false">L75+E76</f>
        <v>430.889121079111</v>
      </c>
      <c r="M76" s="120" t="n">
        <f aca="false">M75+F76</f>
        <v>288.771945003965</v>
      </c>
      <c r="N76" s="120" t="n">
        <f aca="false">N75+G76</f>
        <v>199.357042036721</v>
      </c>
      <c r="O76" s="120" t="n">
        <f aca="false">O75+H76</f>
        <v>141.193747195203</v>
      </c>
      <c r="P76" s="120" t="n">
        <f aca="false">P75+I76</f>
        <v>102.252008224828</v>
      </c>
      <c r="Q76" s="112"/>
      <c r="R76" s="120" t="n">
        <f aca="false">R$44+K76</f>
        <v>1233.27587945659</v>
      </c>
      <c r="S76" s="120" t="n">
        <f aca="false">S$44+L76</f>
        <v>1106.29700412098</v>
      </c>
      <c r="T76" s="120" t="n">
        <f aca="false">T$44+M76</f>
        <v>1081.43814107394</v>
      </c>
      <c r="U76" s="120" t="n">
        <f aca="false">U$44+N76</f>
        <v>1118.66221617704</v>
      </c>
      <c r="V76" s="120" t="n">
        <f aca="false">V$44+O76</f>
        <v>1196.51856444812</v>
      </c>
      <c r="W76" s="120" t="n">
        <f aca="false">W$44+P76</f>
        <v>1302.97713363259</v>
      </c>
    </row>
    <row r="77" customFormat="false" ht="12.8" hidden="false" customHeight="false" outlineLevel="0" collapsed="false">
      <c r="B77" s="111"/>
      <c r="C77" s="114" t="n">
        <v>19</v>
      </c>
      <c r="D77" s="120" t="n">
        <f aca="false">D$50/(1+$C$54)^$C77</f>
        <v>22.5378501754846</v>
      </c>
      <c r="E77" s="120" t="n">
        <f aca="false">E$50/(1+$C$54)^$C77</f>
        <v>14.5871242790797</v>
      </c>
      <c r="F77" s="120" t="n">
        <f aca="false">F$50/(1+$C$54)^$C77</f>
        <v>9.77595405410813</v>
      </c>
      <c r="G77" s="120" t="n">
        <f aca="false">G$50/(1+$C$54)^$C77</f>
        <v>6.74894260689736</v>
      </c>
      <c r="H77" s="120" t="n">
        <f aca="false">H$50/(1+$C$54)^$C77</f>
        <v>4.77990888376885</v>
      </c>
      <c r="I77" s="120" t="n">
        <f aca="false">I$50/(1+$C$54)^$C77</f>
        <v>3.46159296857068</v>
      </c>
      <c r="J77" s="112"/>
      <c r="K77" s="120" t="n">
        <f aca="false">K76+D77</f>
        <v>688.283494576061</v>
      </c>
      <c r="L77" s="120" t="n">
        <f aca="false">L76+E77</f>
        <v>445.476245358191</v>
      </c>
      <c r="M77" s="120" t="n">
        <f aca="false">M76+F77</f>
        <v>298.547899058073</v>
      </c>
      <c r="N77" s="120" t="n">
        <f aca="false">N76+G77</f>
        <v>206.105984643618</v>
      </c>
      <c r="O77" s="120" t="n">
        <f aca="false">O76+H77</f>
        <v>145.973656078972</v>
      </c>
      <c r="P77" s="120" t="n">
        <f aca="false">P76+I77</f>
        <v>105.713601193399</v>
      </c>
      <c r="Q77" s="112"/>
      <c r="R77" s="120" t="n">
        <f aca="false">R$44+K77</f>
        <v>1255.81372963208</v>
      </c>
      <c r="S77" s="120" t="n">
        <f aca="false">S$44+L77</f>
        <v>1120.88412840006</v>
      </c>
      <c r="T77" s="120" t="n">
        <f aca="false">T$44+M77</f>
        <v>1091.21409512804</v>
      </c>
      <c r="U77" s="120" t="n">
        <f aca="false">U$44+N77</f>
        <v>1125.41115878394</v>
      </c>
      <c r="V77" s="120" t="n">
        <f aca="false">V$44+O77</f>
        <v>1201.29847333189</v>
      </c>
      <c r="W77" s="120" t="n">
        <f aca="false">W$44+P77</f>
        <v>1306.43872660116</v>
      </c>
    </row>
    <row r="78" customFormat="false" ht="12.8" hidden="false" customHeight="false" outlineLevel="0" collapsed="false">
      <c r="B78" s="111"/>
      <c r="C78" s="114" t="n">
        <v>20</v>
      </c>
      <c r="D78" s="120" t="n">
        <f aca="false">D$50/(1+$C$54)^$C78</f>
        <v>21.4646192147472</v>
      </c>
      <c r="E78" s="120" t="n">
        <f aca="false">E$50/(1+$C$54)^$C78</f>
        <v>13.8924993134093</v>
      </c>
      <c r="F78" s="120" t="n">
        <f aca="false">F$50/(1+$C$54)^$C78</f>
        <v>9.31043243248393</v>
      </c>
      <c r="G78" s="120" t="n">
        <f aca="false">G$50/(1+$C$54)^$C78</f>
        <v>6.4275643875213</v>
      </c>
      <c r="H78" s="120" t="n">
        <f aca="false">H$50/(1+$C$54)^$C78</f>
        <v>4.55229417501795</v>
      </c>
      <c r="I78" s="120" t="n">
        <f aca="false">I$50/(1+$C$54)^$C78</f>
        <v>3.29675520816255</v>
      </c>
      <c r="J78" s="112"/>
      <c r="K78" s="120" t="n">
        <f aca="false">K77+D78</f>
        <v>709.748113790809</v>
      </c>
      <c r="L78" s="120" t="n">
        <f aca="false">L77+E78</f>
        <v>459.3687446716</v>
      </c>
      <c r="M78" s="120" t="n">
        <f aca="false">M77+F78</f>
        <v>307.858331490557</v>
      </c>
      <c r="N78" s="120" t="n">
        <f aca="false">N77+G78</f>
        <v>212.533549031139</v>
      </c>
      <c r="O78" s="120" t="n">
        <f aca="false">O77+H78</f>
        <v>150.52595025399</v>
      </c>
      <c r="P78" s="120" t="n">
        <f aca="false">P77+I78</f>
        <v>109.010356401561</v>
      </c>
      <c r="Q78" s="112"/>
      <c r="R78" s="121" t="n">
        <f aca="false">R$44+K78</f>
        <v>1277.27834884682</v>
      </c>
      <c r="S78" s="121" t="n">
        <f aca="false">S$44+L78</f>
        <v>1134.77662771347</v>
      </c>
      <c r="T78" s="121" t="n">
        <f aca="false">T$44+M78</f>
        <v>1100.52452756053</v>
      </c>
      <c r="U78" s="121" t="n">
        <f aca="false">U$44+N78</f>
        <v>1131.83872317146</v>
      </c>
      <c r="V78" s="121" t="n">
        <f aca="false">V$44+O78</f>
        <v>1205.85076750691</v>
      </c>
      <c r="W78" s="121" t="n">
        <f aca="false">W$44+P78</f>
        <v>1309.73548180933</v>
      </c>
    </row>
    <row r="79" customFormat="false" ht="12.8" hidden="false" customHeight="false" outlineLevel="0" collapsed="false">
      <c r="B79" s="111"/>
      <c r="C79" s="114" t="n">
        <v>21</v>
      </c>
      <c r="D79" s="120" t="n">
        <f aca="false">D$50/(1+$C$54)^$C79</f>
        <v>20.4424944902355</v>
      </c>
      <c r="E79" s="120" t="n">
        <f aca="false">E$50/(1+$C$54)^$C79</f>
        <v>13.2309517270565</v>
      </c>
      <c r="F79" s="120" t="n">
        <f aca="false">F$50/(1+$C$54)^$C79</f>
        <v>8.86707850712755</v>
      </c>
      <c r="G79" s="120" t="n">
        <f aca="false">G$50/(1+$C$54)^$C79</f>
        <v>6.12148989287743</v>
      </c>
      <c r="H79" s="120" t="n">
        <f aca="false">H$50/(1+$C$54)^$C79</f>
        <v>4.33551826192186</v>
      </c>
      <c r="I79" s="120" t="n">
        <f aca="false">I$50/(1+$C$54)^$C79</f>
        <v>3.13976686491672</v>
      </c>
      <c r="J79" s="112"/>
      <c r="K79" s="120" t="n">
        <f aca="false">K78+D79</f>
        <v>730.190608281044</v>
      </c>
      <c r="L79" s="120" t="n">
        <f aca="false">L78+E79</f>
        <v>472.599696398656</v>
      </c>
      <c r="M79" s="120" t="n">
        <f aca="false">M78+F79</f>
        <v>316.725409997685</v>
      </c>
      <c r="N79" s="120" t="n">
        <f aca="false">N78+G79</f>
        <v>218.655038924017</v>
      </c>
      <c r="O79" s="120" t="n">
        <f aca="false">O78+H79</f>
        <v>154.861468515912</v>
      </c>
      <c r="P79" s="120" t="n">
        <f aca="false">P78+I79</f>
        <v>112.150123266478</v>
      </c>
      <c r="Q79" s="112"/>
      <c r="R79" s="120" t="n">
        <f aca="false">R$44+K79</f>
        <v>1297.72084333706</v>
      </c>
      <c r="S79" s="120" t="n">
        <f aca="false">S$44+L79</f>
        <v>1148.00757944052</v>
      </c>
      <c r="T79" s="120" t="n">
        <f aca="false">T$44+M79</f>
        <v>1109.39160606766</v>
      </c>
      <c r="U79" s="120" t="n">
        <f aca="false">U$44+N79</f>
        <v>1137.96021306434</v>
      </c>
      <c r="V79" s="120" t="n">
        <f aca="false">V$44+O79</f>
        <v>1210.18628576883</v>
      </c>
      <c r="W79" s="120" t="n">
        <f aca="false">W$44+P79</f>
        <v>1312.87524867424</v>
      </c>
    </row>
    <row r="80" customFormat="false" ht="12.8" hidden="false" customHeight="false" outlineLevel="0" collapsed="false">
      <c r="B80" s="111"/>
      <c r="C80" s="114" t="n">
        <v>22</v>
      </c>
      <c r="D80" s="120" t="n">
        <f aca="false">D$50/(1+$C$54)^$C80</f>
        <v>19.4690423716528</v>
      </c>
      <c r="E80" s="120" t="n">
        <f aca="false">E$50/(1+$C$54)^$C80</f>
        <v>12.6009064067204</v>
      </c>
      <c r="F80" s="120" t="n">
        <f aca="false">F$50/(1+$C$54)^$C80</f>
        <v>8.44483667345481</v>
      </c>
      <c r="G80" s="120" t="n">
        <f aca="false">G$50/(1+$C$54)^$C80</f>
        <v>5.82999037416898</v>
      </c>
      <c r="H80" s="120" t="n">
        <f aca="false">H$50/(1+$C$54)^$C80</f>
        <v>4.12906501135415</v>
      </c>
      <c r="I80" s="120" t="n">
        <f aca="false">I$50/(1+$C$54)^$C80</f>
        <v>2.99025415706354</v>
      </c>
      <c r="J80" s="112"/>
      <c r="K80" s="120" t="n">
        <f aca="false">K79+D80</f>
        <v>749.659650652697</v>
      </c>
      <c r="L80" s="120" t="n">
        <f aca="false">L79+E80</f>
        <v>485.200602805377</v>
      </c>
      <c r="M80" s="120" t="n">
        <f aca="false">M79+F80</f>
        <v>325.17024667114</v>
      </c>
      <c r="N80" s="120" t="n">
        <f aca="false">N79+G80</f>
        <v>224.485029298186</v>
      </c>
      <c r="O80" s="120" t="n">
        <f aca="false">O79+H80</f>
        <v>158.990533527266</v>
      </c>
      <c r="P80" s="120" t="n">
        <f aca="false">P79+I80</f>
        <v>115.140377423542</v>
      </c>
      <c r="Q80" s="112"/>
      <c r="R80" s="120" t="n">
        <f aca="false">R$44+K80</f>
        <v>1317.18988570871</v>
      </c>
      <c r="S80" s="120" t="n">
        <f aca="false">S$44+L80</f>
        <v>1160.60848584725</v>
      </c>
      <c r="T80" s="120" t="n">
        <f aca="false">T$44+M80</f>
        <v>1117.83644274111</v>
      </c>
      <c r="U80" s="120" t="n">
        <f aca="false">U$44+N80</f>
        <v>1143.79020343851</v>
      </c>
      <c r="V80" s="120" t="n">
        <f aca="false">V$44+O80</f>
        <v>1214.31535078019</v>
      </c>
      <c r="W80" s="120" t="n">
        <f aca="false">W$44+P80</f>
        <v>1315.86550283131</v>
      </c>
    </row>
    <row r="81" customFormat="false" ht="12.8" hidden="false" customHeight="false" outlineLevel="0" collapsed="false">
      <c r="B81" s="111"/>
      <c r="C81" s="114" t="n">
        <v>23</v>
      </c>
      <c r="D81" s="120" t="n">
        <f aca="false">D$50/(1+$C$54)^$C81</f>
        <v>18.5419451158598</v>
      </c>
      <c r="E81" s="120" t="n">
        <f aca="false">E$50/(1+$C$54)^$C81</f>
        <v>12.0008632444956</v>
      </c>
      <c r="F81" s="120" t="n">
        <f aca="false">F$50/(1+$C$54)^$C81</f>
        <v>8.04270159376648</v>
      </c>
      <c r="G81" s="120" t="n">
        <f aca="false">G$50/(1+$C$54)^$C81</f>
        <v>5.55237178492283</v>
      </c>
      <c r="H81" s="120" t="n">
        <f aca="false">H$50/(1+$C$54)^$C81</f>
        <v>3.93244286795633</v>
      </c>
      <c r="I81" s="120" t="n">
        <f aca="false">I$50/(1+$C$54)^$C81</f>
        <v>2.84786110196528</v>
      </c>
      <c r="J81" s="112"/>
      <c r="K81" s="120" t="n">
        <f aca="false">K80+D81</f>
        <v>768.201595768557</v>
      </c>
      <c r="L81" s="120" t="n">
        <f aca="false">L80+E81</f>
        <v>497.201466049873</v>
      </c>
      <c r="M81" s="120" t="n">
        <f aca="false">M80+F81</f>
        <v>333.212948264906</v>
      </c>
      <c r="N81" s="120" t="n">
        <f aca="false">N80+G81</f>
        <v>230.037401083109</v>
      </c>
      <c r="O81" s="120" t="n">
        <f aca="false">O80+H81</f>
        <v>162.922976395222</v>
      </c>
      <c r="P81" s="120" t="n">
        <f aca="false">P80+I81</f>
        <v>117.988238525507</v>
      </c>
      <c r="Q81" s="112"/>
      <c r="R81" s="120" t="n">
        <f aca="false">R$44+K81</f>
        <v>1335.73183082457</v>
      </c>
      <c r="S81" s="120" t="n">
        <f aca="false">S$44+L81</f>
        <v>1172.60934909174</v>
      </c>
      <c r="T81" s="120" t="n">
        <f aca="false">T$44+M81</f>
        <v>1125.87914433488</v>
      </c>
      <c r="U81" s="120" t="n">
        <f aca="false">U$44+N81</f>
        <v>1149.34257522343</v>
      </c>
      <c r="V81" s="120" t="n">
        <f aca="false">V$44+O81</f>
        <v>1218.24779364814</v>
      </c>
      <c r="W81" s="120" t="n">
        <f aca="false">W$44+P81</f>
        <v>1318.71336393327</v>
      </c>
    </row>
    <row r="82" customFormat="false" ht="12.8" hidden="false" customHeight="false" outlineLevel="0" collapsed="false">
      <c r="B82" s="111"/>
      <c r="C82" s="114" t="n">
        <v>24</v>
      </c>
      <c r="D82" s="120" t="n">
        <f aca="false">D$50/(1+$C$54)^$C82</f>
        <v>17.6589953484379</v>
      </c>
      <c r="E82" s="120" t="n">
        <f aca="false">E$50/(1+$C$54)^$C82</f>
        <v>11.4293935661863</v>
      </c>
      <c r="F82" s="120" t="n">
        <f aca="false">F$50/(1+$C$54)^$C82</f>
        <v>7.65971580358713</v>
      </c>
      <c r="G82" s="120" t="n">
        <f aca="false">G$50/(1+$C$54)^$C82</f>
        <v>5.28797312849794</v>
      </c>
      <c r="H82" s="120" t="n">
        <f aca="false">H$50/(1+$C$54)^$C82</f>
        <v>3.74518368376794</v>
      </c>
      <c r="I82" s="120" t="n">
        <f aca="false">I$50/(1+$C$54)^$C82</f>
        <v>2.71224866853836</v>
      </c>
      <c r="J82" s="112"/>
      <c r="K82" s="120" t="n">
        <f aca="false">K81+D82</f>
        <v>785.860591116995</v>
      </c>
      <c r="L82" s="120" t="n">
        <f aca="false">L81+E82</f>
        <v>508.630859616059</v>
      </c>
      <c r="M82" s="120" t="n">
        <f aca="false">M81+F82</f>
        <v>340.872664068493</v>
      </c>
      <c r="N82" s="120" t="n">
        <f aca="false">N81+G82</f>
        <v>235.325374211606</v>
      </c>
      <c r="O82" s="120" t="n">
        <f aca="false">O81+H82</f>
        <v>166.66816007899</v>
      </c>
      <c r="P82" s="120" t="n">
        <f aca="false">P81+I82</f>
        <v>120.700487194045</v>
      </c>
      <c r="Q82" s="112"/>
      <c r="R82" s="120" t="n">
        <f aca="false">R$44+K82</f>
        <v>1353.39082617301</v>
      </c>
      <c r="S82" s="120" t="n">
        <f aca="false">S$44+L82</f>
        <v>1184.03874265793</v>
      </c>
      <c r="T82" s="120" t="n">
        <f aca="false">T$44+M82</f>
        <v>1133.53886013846</v>
      </c>
      <c r="U82" s="120" t="n">
        <f aca="false">U$44+N82</f>
        <v>1154.63054835193</v>
      </c>
      <c r="V82" s="120" t="n">
        <f aca="false">V$44+O82</f>
        <v>1221.99297733191</v>
      </c>
      <c r="W82" s="120" t="n">
        <f aca="false">W$44+P82</f>
        <v>1321.42561260181</v>
      </c>
    </row>
    <row r="83" customFormat="false" ht="12.8" hidden="false" customHeight="false" outlineLevel="0" collapsed="false">
      <c r="B83" s="111"/>
      <c r="C83" s="114" t="n">
        <v>25</v>
      </c>
      <c r="D83" s="120" t="n">
        <f aca="false">D$50/(1+$C$54)^$C83</f>
        <v>16.8180908080361</v>
      </c>
      <c r="E83" s="120" t="n">
        <f aca="false">E$50/(1+$C$54)^$C83</f>
        <v>10.8851367297013</v>
      </c>
      <c r="F83" s="120" t="n">
        <f aca="false">F$50/(1+$C$54)^$C83</f>
        <v>7.29496743198774</v>
      </c>
      <c r="G83" s="120" t="n">
        <f aca="false">G$50/(1+$C$54)^$C83</f>
        <v>5.03616488428375</v>
      </c>
      <c r="H83" s="120" t="n">
        <f aca="false">H$50/(1+$C$54)^$C83</f>
        <v>3.56684160358851</v>
      </c>
      <c r="I83" s="120" t="n">
        <f aca="false">I$50/(1+$C$54)^$C83</f>
        <v>2.58309397003653</v>
      </c>
      <c r="J83" s="112"/>
      <c r="K83" s="120" t="n">
        <f aca="false">K82+D83</f>
        <v>802.678681925031</v>
      </c>
      <c r="L83" s="120" t="n">
        <f aca="false">L82+E83</f>
        <v>519.51599634576</v>
      </c>
      <c r="M83" s="120" t="n">
        <f aca="false">M82+F83</f>
        <v>348.167631500481</v>
      </c>
      <c r="N83" s="120" t="n">
        <f aca="false">N82+G83</f>
        <v>240.36153909589</v>
      </c>
      <c r="O83" s="120" t="n">
        <f aca="false">O82+H83</f>
        <v>170.235001682579</v>
      </c>
      <c r="P83" s="120" t="n">
        <f aca="false">P82+I83</f>
        <v>123.283581164082</v>
      </c>
      <c r="Q83" s="112"/>
      <c r="R83" s="121" t="n">
        <f aca="false">R$44+K83</f>
        <v>1370.20891698105</v>
      </c>
      <c r="S83" s="121" t="n">
        <f aca="false">S$44+L83</f>
        <v>1194.92387938763</v>
      </c>
      <c r="T83" s="121" t="n">
        <f aca="false">T$44+M83</f>
        <v>1140.83382757045</v>
      </c>
      <c r="U83" s="121" t="n">
        <f aca="false">U$44+N83</f>
        <v>1159.66671323621</v>
      </c>
      <c r="V83" s="121" t="n">
        <f aca="false">V$44+O83</f>
        <v>1225.5598189355</v>
      </c>
      <c r="W83" s="121" t="n">
        <f aca="false">W$44+P83</f>
        <v>1324.00870657185</v>
      </c>
    </row>
    <row r="84" customFormat="false" ht="12.8" hidden="false" customHeight="false" outlineLevel="0" collapsed="false">
      <c r="B84" s="111"/>
      <c r="C84" s="114" t="n">
        <v>26</v>
      </c>
      <c r="D84" s="120" t="n">
        <f aca="false">D$50/(1+$C$54)^$C84</f>
        <v>16.0172293409868</v>
      </c>
      <c r="E84" s="120" t="n">
        <f aca="false">E$50/(1+$C$54)^$C84</f>
        <v>10.3667968854298</v>
      </c>
      <c r="F84" s="120" t="n">
        <f aca="false">F$50/(1+$C$54)^$C84</f>
        <v>6.94758803046452</v>
      </c>
      <c r="G84" s="120" t="n">
        <f aca="false">G$50/(1+$C$54)^$C84</f>
        <v>4.79634750884167</v>
      </c>
      <c r="H84" s="120" t="n">
        <f aca="false">H$50/(1+$C$54)^$C84</f>
        <v>3.39699200341763</v>
      </c>
      <c r="I84" s="120" t="n">
        <f aca="false">I$50/(1+$C$54)^$C84</f>
        <v>2.46008949527289</v>
      </c>
      <c r="J84" s="112"/>
      <c r="K84" s="120" t="n">
        <f aca="false">K83+D84</f>
        <v>818.695911266018</v>
      </c>
      <c r="L84" s="120" t="n">
        <f aca="false">L83+E84</f>
        <v>529.88279323119</v>
      </c>
      <c r="M84" s="120" t="n">
        <f aca="false">M83+F84</f>
        <v>355.115219530946</v>
      </c>
      <c r="N84" s="120" t="n">
        <f aca="false">N83+G84</f>
        <v>245.157886604732</v>
      </c>
      <c r="O84" s="120" t="n">
        <f aca="false">O83+H84</f>
        <v>173.631993685996</v>
      </c>
      <c r="P84" s="120" t="n">
        <f aca="false">P83+I84</f>
        <v>125.743670659355</v>
      </c>
      <c r="Q84" s="112"/>
      <c r="R84" s="120" t="n">
        <f aca="false">R$44+K84</f>
        <v>1386.22614632203</v>
      </c>
      <c r="S84" s="120" t="n">
        <f aca="false">S$44+L84</f>
        <v>1205.29067627306</v>
      </c>
      <c r="T84" s="120" t="n">
        <f aca="false">T$44+M84</f>
        <v>1147.78141560092</v>
      </c>
      <c r="U84" s="120" t="n">
        <f aca="false">U$44+N84</f>
        <v>1164.46306074505</v>
      </c>
      <c r="V84" s="120" t="n">
        <f aca="false">V$44+O84</f>
        <v>1228.95681093892</v>
      </c>
      <c r="W84" s="120" t="n">
        <f aca="false">W$44+P84</f>
        <v>1326.46879606712</v>
      </c>
    </row>
    <row r="85" customFormat="false" ht="12.8" hidden="false" customHeight="false" outlineLevel="0" collapsed="false">
      <c r="B85" s="111"/>
      <c r="C85" s="114" t="n">
        <v>27</v>
      </c>
      <c r="D85" s="120" t="n">
        <f aca="false">D$50/(1+$C$54)^$C85</f>
        <v>15.2545041342731</v>
      </c>
      <c r="E85" s="120" t="n">
        <f aca="false">E$50/(1+$C$54)^$C85</f>
        <v>9.8731398908855</v>
      </c>
      <c r="F85" s="120" t="n">
        <f aca="false">F$50/(1+$C$54)^$C85</f>
        <v>6.6167505052043</v>
      </c>
      <c r="G85" s="120" t="n">
        <f aca="false">G$50/(1+$C$54)^$C85</f>
        <v>4.56795000842063</v>
      </c>
      <c r="H85" s="120" t="n">
        <f aca="false">H$50/(1+$C$54)^$C85</f>
        <v>3.23523047944536</v>
      </c>
      <c r="I85" s="120" t="n">
        <f aca="false">I$50/(1+$C$54)^$C85</f>
        <v>2.34294237645037</v>
      </c>
      <c r="J85" s="112"/>
      <c r="K85" s="120" t="n">
        <f aca="false">K84+D85</f>
        <v>833.950415400291</v>
      </c>
      <c r="L85" s="120" t="n">
        <f aca="false">L84+E85</f>
        <v>539.755933122075</v>
      </c>
      <c r="M85" s="120" t="n">
        <f aca="false">M84+F85</f>
        <v>361.73197003615</v>
      </c>
      <c r="N85" s="120" t="n">
        <f aca="false">N84+G85</f>
        <v>249.725836613152</v>
      </c>
      <c r="O85" s="120" t="n">
        <f aca="false">O84+H85</f>
        <v>176.867224165442</v>
      </c>
      <c r="P85" s="120" t="n">
        <f aca="false">P84+I85</f>
        <v>128.086613035805</v>
      </c>
      <c r="Q85" s="112"/>
      <c r="R85" s="120" t="n">
        <f aca="false">R$44+K85</f>
        <v>1401.4806504563</v>
      </c>
      <c r="S85" s="120" t="n">
        <f aca="false">S$44+L85</f>
        <v>1215.16381616394</v>
      </c>
      <c r="T85" s="120" t="n">
        <f aca="false">T$44+M85</f>
        <v>1154.39816610612</v>
      </c>
      <c r="U85" s="120" t="n">
        <f aca="false">U$44+N85</f>
        <v>1169.03101075347</v>
      </c>
      <c r="V85" s="120" t="n">
        <f aca="false">V$44+O85</f>
        <v>1232.19204141836</v>
      </c>
      <c r="W85" s="120" t="n">
        <f aca="false">W$44+P85</f>
        <v>1328.81173844357</v>
      </c>
    </row>
    <row r="86" customFormat="false" ht="12.8" hidden="false" customHeight="false" outlineLevel="0" collapsed="false">
      <c r="B86" s="111"/>
      <c r="C86" s="114" t="n">
        <v>28</v>
      </c>
      <c r="D86" s="120" t="n">
        <f aca="false">D$50/(1+$C$54)^$C86</f>
        <v>14.5280991754982</v>
      </c>
      <c r="E86" s="120" t="n">
        <f aca="false">E$50/(1+$C$54)^$C86</f>
        <v>9.40299037227191</v>
      </c>
      <c r="F86" s="120" t="n">
        <f aca="false">F$50/(1+$C$54)^$C86</f>
        <v>6.30166714781362</v>
      </c>
      <c r="G86" s="120" t="n">
        <f aca="false">G$50/(1+$C$54)^$C86</f>
        <v>4.35042857944822</v>
      </c>
      <c r="H86" s="120" t="n">
        <f aca="false">H$50/(1+$C$54)^$C86</f>
        <v>3.08117188518606</v>
      </c>
      <c r="I86" s="120" t="n">
        <f aca="false">I$50/(1+$C$54)^$C86</f>
        <v>2.23137369185749</v>
      </c>
      <c r="J86" s="112"/>
      <c r="K86" s="120" t="n">
        <f aca="false">K85+D86</f>
        <v>848.478514575789</v>
      </c>
      <c r="L86" s="120" t="n">
        <f aca="false">L85+E86</f>
        <v>549.158923494347</v>
      </c>
      <c r="M86" s="120" t="n">
        <f aca="false">M85+F86</f>
        <v>368.033637183964</v>
      </c>
      <c r="N86" s="120" t="n">
        <f aca="false">N85+G86</f>
        <v>254.076265192601</v>
      </c>
      <c r="O86" s="120" t="n">
        <f aca="false">O85+H86</f>
        <v>179.948396050628</v>
      </c>
      <c r="P86" s="120" t="n">
        <f aca="false">P85+I86</f>
        <v>130.317986727663</v>
      </c>
      <c r="Q86" s="112"/>
      <c r="R86" s="120" t="n">
        <f aca="false">R$44+K86</f>
        <v>1416.0087496318</v>
      </c>
      <c r="S86" s="120" t="n">
        <f aca="false">S$44+L86</f>
        <v>1224.56680653622</v>
      </c>
      <c r="T86" s="120" t="n">
        <f aca="false">T$44+M86</f>
        <v>1160.69983325393</v>
      </c>
      <c r="U86" s="120" t="n">
        <f aca="false">U$44+N86</f>
        <v>1173.38143933292</v>
      </c>
      <c r="V86" s="120" t="n">
        <f aca="false">V$44+O86</f>
        <v>1235.27321330355</v>
      </c>
      <c r="W86" s="120" t="n">
        <f aca="false">W$44+P86</f>
        <v>1331.04311213543</v>
      </c>
    </row>
    <row r="87" customFormat="false" ht="12.8" hidden="false" customHeight="false" outlineLevel="0" collapsed="false">
      <c r="B87" s="111"/>
      <c r="C87" s="114" t="n">
        <v>29</v>
      </c>
      <c r="D87" s="120" t="n">
        <f aca="false">D$50/(1+$C$54)^$C87</f>
        <v>13.8362849290459</v>
      </c>
      <c r="E87" s="120" t="n">
        <f aca="false">E$50/(1+$C$54)^$C87</f>
        <v>8.95522892597324</v>
      </c>
      <c r="F87" s="120" t="n">
        <f aca="false">F$50/(1+$C$54)^$C87</f>
        <v>6.00158775982249</v>
      </c>
      <c r="G87" s="120" t="n">
        <f aca="false">G$50/(1+$C$54)^$C87</f>
        <v>4.14326531376021</v>
      </c>
      <c r="H87" s="120" t="n">
        <f aca="false">H$50/(1+$C$54)^$C87</f>
        <v>2.93444941446291</v>
      </c>
      <c r="I87" s="120" t="n">
        <f aca="false">I$50/(1+$C$54)^$C87</f>
        <v>2.12511780176904</v>
      </c>
      <c r="J87" s="112"/>
      <c r="K87" s="120" t="n">
        <f aca="false">K86+D87</f>
        <v>862.314799504835</v>
      </c>
      <c r="L87" s="120" t="n">
        <f aca="false">L86+E87</f>
        <v>558.11415242032</v>
      </c>
      <c r="M87" s="120" t="n">
        <f aca="false">M86+F87</f>
        <v>374.035224943786</v>
      </c>
      <c r="N87" s="120" t="n">
        <f aca="false">N86+G87</f>
        <v>258.219530506361</v>
      </c>
      <c r="O87" s="120" t="n">
        <f aca="false">O86+H87</f>
        <v>182.882845465091</v>
      </c>
      <c r="P87" s="120" t="n">
        <f aca="false">P86+I87</f>
        <v>132.443104529432</v>
      </c>
      <c r="Q87" s="112"/>
      <c r="R87" s="120" t="n">
        <f aca="false">R$44+K87</f>
        <v>1429.84503456085</v>
      </c>
      <c r="S87" s="120" t="n">
        <f aca="false">S$44+L87</f>
        <v>1233.52203546219</v>
      </c>
      <c r="T87" s="120" t="n">
        <f aca="false">T$44+M87</f>
        <v>1166.70142101376</v>
      </c>
      <c r="U87" s="120" t="n">
        <f aca="false">U$44+N87</f>
        <v>1177.52470464668</v>
      </c>
      <c r="V87" s="120" t="n">
        <f aca="false">V$44+O87</f>
        <v>1238.20766271801</v>
      </c>
      <c r="W87" s="120" t="n">
        <f aca="false">W$44+P87</f>
        <v>1333.1682299372</v>
      </c>
    </row>
    <row r="88" customFormat="false" ht="12.8" hidden="false" customHeight="false" outlineLevel="0" collapsed="false">
      <c r="B88" s="116"/>
      <c r="C88" s="114" t="n">
        <v>30</v>
      </c>
      <c r="D88" s="120" t="n">
        <f aca="false">D$50/(1+$C$54)^$C88</f>
        <v>13.177414218139</v>
      </c>
      <c r="E88" s="120" t="n">
        <f aca="false">E$50/(1+$C$54)^$C88</f>
        <v>8.52878945330785</v>
      </c>
      <c r="F88" s="120" t="n">
        <f aca="false">F$50/(1+$C$54)^$C88</f>
        <v>5.71579786649761</v>
      </c>
      <c r="G88" s="120" t="n">
        <f aca="false">G$50/(1+$C$54)^$C88</f>
        <v>3.94596696548592</v>
      </c>
      <c r="H88" s="120" t="n">
        <f aca="false">H$50/(1+$C$54)^$C88</f>
        <v>2.79471372805992</v>
      </c>
      <c r="I88" s="120" t="n">
        <f aca="false">I$50/(1+$C$54)^$C88</f>
        <v>2.02392171597052</v>
      </c>
      <c r="J88" s="117"/>
      <c r="K88" s="120" t="n">
        <f aca="false">K87+D88</f>
        <v>875.492213722974</v>
      </c>
      <c r="L88" s="120" t="n">
        <f aca="false">L87+E88</f>
        <v>566.642941873628</v>
      </c>
      <c r="M88" s="120" t="n">
        <f aca="false">M87+F88</f>
        <v>379.751022810284</v>
      </c>
      <c r="N88" s="120" t="n">
        <f aca="false">N87+G88</f>
        <v>262.165497471847</v>
      </c>
      <c r="O88" s="120" t="n">
        <f aca="false">O87+H88</f>
        <v>185.677559193151</v>
      </c>
      <c r="P88" s="120" t="n">
        <f aca="false">P87+I88</f>
        <v>134.467026245402</v>
      </c>
      <c r="Q88" s="117"/>
      <c r="R88" s="121" t="n">
        <f aca="false">R$44+K88</f>
        <v>1443.02244877899</v>
      </c>
      <c r="S88" s="121" t="n">
        <f aca="false">S$44+L88</f>
        <v>1242.0508249155</v>
      </c>
      <c r="T88" s="121" t="n">
        <f aca="false">T$44+M88</f>
        <v>1172.41721888025</v>
      </c>
      <c r="U88" s="121" t="n">
        <f aca="false">U$44+N88</f>
        <v>1181.47067161217</v>
      </c>
      <c r="V88" s="121" t="n">
        <f aca="false">V$44+O88</f>
        <v>1241.00237644607</v>
      </c>
      <c r="W88" s="121" t="n">
        <f aca="false">W$44+P88</f>
        <v>1335.19215165317</v>
      </c>
    </row>
    <row r="90" customFormat="false" ht="12.8" hidden="false" customHeight="false" outlineLevel="0" collapsed="false">
      <c r="Q90" s="10"/>
    </row>
    <row r="91" customFormat="false" ht="12.8" hidden="false" customHeight="false" outlineLevel="0" collapsed="false">
      <c r="B91" s="122" t="s">
        <v>51</v>
      </c>
      <c r="C91" s="123" t="n">
        <v>0.1</v>
      </c>
      <c r="D91" s="124" t="s">
        <v>92</v>
      </c>
      <c r="E91" s="124"/>
      <c r="F91" s="125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6"/>
    </row>
    <row r="92" customFormat="false" ht="12.8" hidden="false" customHeight="false" outlineLevel="0" collapsed="false">
      <c r="B92" s="127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9"/>
    </row>
    <row r="93" customFormat="false" ht="12.8" hidden="false" customHeight="false" outlineLevel="0" collapsed="false">
      <c r="B93" s="127"/>
      <c r="C93" s="130" t="s">
        <v>93</v>
      </c>
      <c r="D93" s="131"/>
      <c r="E93" s="123" t="s">
        <v>94</v>
      </c>
      <c r="F93" s="124"/>
      <c r="G93" s="124"/>
      <c r="H93" s="124"/>
      <c r="I93" s="126"/>
      <c r="J93" s="128"/>
      <c r="K93" s="131"/>
      <c r="L93" s="123" t="s">
        <v>95</v>
      </c>
      <c r="M93" s="124"/>
      <c r="N93" s="124"/>
      <c r="O93" s="124"/>
      <c r="P93" s="126"/>
      <c r="Q93" s="128"/>
      <c r="R93" s="131"/>
      <c r="S93" s="123" t="s">
        <v>96</v>
      </c>
      <c r="T93" s="124"/>
      <c r="U93" s="124"/>
      <c r="V93" s="124"/>
      <c r="W93" s="126"/>
    </row>
    <row r="94" customFormat="false" ht="12.8" hidden="false" customHeight="false" outlineLevel="0" collapsed="false">
      <c r="B94" s="127"/>
      <c r="C94" s="130" t="s">
        <v>88</v>
      </c>
      <c r="D94" s="132"/>
      <c r="E94" s="133"/>
      <c r="F94" s="133"/>
      <c r="G94" s="133"/>
      <c r="H94" s="133"/>
      <c r="I94" s="134"/>
      <c r="J94" s="128"/>
      <c r="K94" s="132"/>
      <c r="L94" s="133"/>
      <c r="M94" s="133"/>
      <c r="N94" s="133"/>
      <c r="O94" s="133"/>
      <c r="P94" s="134"/>
      <c r="Q94" s="128"/>
      <c r="R94" s="132"/>
      <c r="S94" s="133"/>
      <c r="T94" s="133"/>
      <c r="U94" s="133"/>
      <c r="V94" s="133"/>
      <c r="W94" s="134"/>
    </row>
    <row r="95" customFormat="false" ht="12.8" hidden="false" customHeight="false" outlineLevel="0" collapsed="false">
      <c r="B95" s="127"/>
      <c r="C95" s="130" t="n">
        <v>0</v>
      </c>
      <c r="D95" s="135"/>
      <c r="E95" s="135"/>
      <c r="F95" s="135"/>
      <c r="G95" s="135"/>
      <c r="H95" s="135"/>
      <c r="I95" s="135"/>
      <c r="J95" s="128"/>
      <c r="K95" s="135" t="n">
        <v>0</v>
      </c>
      <c r="L95" s="135" t="n">
        <v>0</v>
      </c>
      <c r="M95" s="135" t="n">
        <v>0</v>
      </c>
      <c r="N95" s="135" t="n">
        <v>0</v>
      </c>
      <c r="O95" s="135" t="n">
        <v>0</v>
      </c>
      <c r="P95" s="135" t="n">
        <v>0</v>
      </c>
      <c r="Q95" s="128"/>
      <c r="R95" s="136" t="n">
        <f aca="false">R$44+K95</f>
        <v>567.530235056014</v>
      </c>
      <c r="S95" s="136" t="n">
        <f aca="false">S$44+L95</f>
        <v>675.407883041868</v>
      </c>
      <c r="T95" s="136" t="n">
        <f aca="false">T$44+M95</f>
        <v>792.666196069971</v>
      </c>
      <c r="U95" s="136" t="n">
        <f aca="false">U$44+N95</f>
        <v>919.305174140321</v>
      </c>
      <c r="V95" s="136" t="n">
        <f aca="false">V$44+O95</f>
        <v>1055.32481725292</v>
      </c>
      <c r="W95" s="136" t="n">
        <f aca="false">W$44+P95</f>
        <v>1200.72512540777</v>
      </c>
    </row>
    <row r="96" customFormat="false" ht="12.8" hidden="false" customHeight="false" outlineLevel="0" collapsed="false">
      <c r="B96" s="127"/>
      <c r="C96" s="130" t="n">
        <v>1</v>
      </c>
      <c r="D96" s="136" t="n">
        <f aca="false">D$50/(1+$C$91)^$C96</f>
        <v>51.774568094807</v>
      </c>
      <c r="E96" s="136" t="n">
        <f aca="false">E$50/(1+$C$91)^$C96</f>
        <v>33.5099423154448</v>
      </c>
      <c r="F96" s="136" t="n">
        <f aca="false">F$50/(1+$C$91)^$C96</f>
        <v>22.4575900063744</v>
      </c>
      <c r="G96" s="136" t="n">
        <f aca="false">G$50/(1+$C$91)^$C96</f>
        <v>15.5038562173439</v>
      </c>
      <c r="H96" s="136" t="n">
        <f aca="false">H$50/(1+$C$91)^$C96</f>
        <v>10.980537897925</v>
      </c>
      <c r="I96" s="136" t="n">
        <f aca="false">I$50/(1+$C$91)^$C96</f>
        <v>7.95206638930966</v>
      </c>
      <c r="J96" s="128"/>
      <c r="K96" s="136" t="n">
        <f aca="false">D96</f>
        <v>51.774568094807</v>
      </c>
      <c r="L96" s="136" t="n">
        <f aca="false">E96</f>
        <v>33.5099423154448</v>
      </c>
      <c r="M96" s="136" t="n">
        <f aca="false">F96</f>
        <v>22.4575900063744</v>
      </c>
      <c r="N96" s="136" t="n">
        <f aca="false">G96</f>
        <v>15.5038562173439</v>
      </c>
      <c r="O96" s="136" t="n">
        <f aca="false">H96</f>
        <v>10.980537897925</v>
      </c>
      <c r="P96" s="136" t="n">
        <f aca="false">I96</f>
        <v>7.95206638930966</v>
      </c>
      <c r="Q96" s="128"/>
      <c r="R96" s="136" t="n">
        <f aca="false">R$44+K96</f>
        <v>619.304803150821</v>
      </c>
      <c r="S96" s="136" t="n">
        <f aca="false">S$44+L96</f>
        <v>708.917825357313</v>
      </c>
      <c r="T96" s="136" t="n">
        <f aca="false">T$44+M96</f>
        <v>815.123786076345</v>
      </c>
      <c r="U96" s="136" t="n">
        <f aca="false">U$44+N96</f>
        <v>934.809030357665</v>
      </c>
      <c r="V96" s="136" t="n">
        <f aca="false">V$44+O96</f>
        <v>1066.30535515084</v>
      </c>
      <c r="W96" s="136" t="n">
        <f aca="false">W$44+P96</f>
        <v>1208.67719179708</v>
      </c>
    </row>
    <row r="97" customFormat="false" ht="12.8" hidden="false" customHeight="false" outlineLevel="0" collapsed="false">
      <c r="B97" s="127"/>
      <c r="C97" s="130" t="n">
        <v>2</v>
      </c>
      <c r="D97" s="136" t="n">
        <f aca="false">D$50/(1+$C$91)^$C97</f>
        <v>47.0677891770973</v>
      </c>
      <c r="E97" s="136" t="n">
        <f aca="false">E$50/(1+$C$91)^$C97</f>
        <v>30.4635839231316</v>
      </c>
      <c r="F97" s="136" t="n">
        <f aca="false">F$50/(1+$C$91)^$C97</f>
        <v>20.4159909148858</v>
      </c>
      <c r="G97" s="136" t="n">
        <f aca="false">G$50/(1+$C$91)^$C97</f>
        <v>14.0944147430399</v>
      </c>
      <c r="H97" s="136" t="n">
        <f aca="false">H$50/(1+$C$91)^$C97</f>
        <v>9.98230717993177</v>
      </c>
      <c r="I97" s="136" t="n">
        <f aca="false">I$50/(1+$C$91)^$C97</f>
        <v>7.22915126300878</v>
      </c>
      <c r="J97" s="128"/>
      <c r="K97" s="136" t="n">
        <f aca="false">K96+D97</f>
        <v>98.8423572719043</v>
      </c>
      <c r="L97" s="136" t="n">
        <f aca="false">L96+E97</f>
        <v>63.9735262385765</v>
      </c>
      <c r="M97" s="136" t="n">
        <f aca="false">M96+F97</f>
        <v>42.8735809212602</v>
      </c>
      <c r="N97" s="136" t="n">
        <f aca="false">N96+G97</f>
        <v>29.5982709603838</v>
      </c>
      <c r="O97" s="136" t="n">
        <f aca="false">O96+H97</f>
        <v>20.9628450778567</v>
      </c>
      <c r="P97" s="136" t="n">
        <f aca="false">P96+I97</f>
        <v>15.1812176523184</v>
      </c>
      <c r="Q97" s="128"/>
      <c r="R97" s="136" t="n">
        <f aca="false">R$44+K97</f>
        <v>666.372592327919</v>
      </c>
      <c r="S97" s="136" t="n">
        <f aca="false">S$44+L97</f>
        <v>739.381409280445</v>
      </c>
      <c r="T97" s="136" t="n">
        <f aca="false">T$44+M97</f>
        <v>835.539776991231</v>
      </c>
      <c r="U97" s="136" t="n">
        <f aca="false">U$44+N97</f>
        <v>948.903445100705</v>
      </c>
      <c r="V97" s="136" t="n">
        <f aca="false">V$44+O97</f>
        <v>1076.28766233078</v>
      </c>
      <c r="W97" s="136" t="n">
        <f aca="false">W$44+P97</f>
        <v>1215.90634306008</v>
      </c>
    </row>
    <row r="98" customFormat="false" ht="12.8" hidden="false" customHeight="false" outlineLevel="0" collapsed="false">
      <c r="B98" s="127"/>
      <c r="C98" s="130" t="n">
        <v>3</v>
      </c>
      <c r="D98" s="136" t="n">
        <f aca="false">D$50/(1+$C$91)^$C98</f>
        <v>42.7888992519066</v>
      </c>
      <c r="E98" s="136" t="n">
        <f aca="false">E$50/(1+$C$91)^$C98</f>
        <v>27.6941672028469</v>
      </c>
      <c r="F98" s="136" t="n">
        <f aca="false">F$50/(1+$C$91)^$C98</f>
        <v>18.5599917408053</v>
      </c>
      <c r="G98" s="136" t="n">
        <f aca="false">G$50/(1+$C$91)^$C98</f>
        <v>12.8131043118544</v>
      </c>
      <c r="H98" s="136" t="n">
        <f aca="false">H$50/(1+$C$91)^$C98</f>
        <v>9.07482470902888</v>
      </c>
      <c r="I98" s="136" t="n">
        <f aca="false">I$50/(1+$C$91)^$C98</f>
        <v>6.57195569364434</v>
      </c>
      <c r="J98" s="128"/>
      <c r="K98" s="136" t="n">
        <f aca="false">K97+D98</f>
        <v>141.631256523811</v>
      </c>
      <c r="L98" s="136" t="n">
        <f aca="false">L97+E98</f>
        <v>91.6676934414234</v>
      </c>
      <c r="M98" s="136" t="n">
        <f aca="false">M97+F98</f>
        <v>61.4335726620654</v>
      </c>
      <c r="N98" s="136" t="n">
        <f aca="false">N97+G98</f>
        <v>42.4113752722382</v>
      </c>
      <c r="O98" s="136" t="n">
        <f aca="false">O97+H98</f>
        <v>30.0376697868856</v>
      </c>
      <c r="P98" s="136" t="n">
        <f aca="false">P97+I98</f>
        <v>21.7531733459628</v>
      </c>
      <c r="Q98" s="128"/>
      <c r="R98" s="136" t="n">
        <f aca="false">R$44+K98</f>
        <v>709.161491579825</v>
      </c>
      <c r="S98" s="136" t="n">
        <f aca="false">S$44+L98</f>
        <v>767.075576483292</v>
      </c>
      <c r="T98" s="136" t="n">
        <f aca="false">T$44+M98</f>
        <v>854.099768732036</v>
      </c>
      <c r="U98" s="136" t="n">
        <f aca="false">U$44+N98</f>
        <v>961.716549412559</v>
      </c>
      <c r="V98" s="136" t="n">
        <f aca="false">V$44+O98</f>
        <v>1085.3624870398</v>
      </c>
      <c r="W98" s="136" t="n">
        <f aca="false">W$44+P98</f>
        <v>1222.47829875373</v>
      </c>
    </row>
    <row r="99" customFormat="false" ht="12.8" hidden="false" customHeight="false" outlineLevel="0" collapsed="false">
      <c r="B99" s="127"/>
      <c r="C99" s="130" t="n">
        <v>4</v>
      </c>
      <c r="D99" s="136" t="n">
        <f aca="false">D$50/(1+$C$91)^$C99</f>
        <v>38.8989993199151</v>
      </c>
      <c r="E99" s="136" t="n">
        <f aca="false">E$50/(1+$C$91)^$C99</f>
        <v>25.1765156389518</v>
      </c>
      <c r="F99" s="136" t="n">
        <f aca="false">F$50/(1+$C$91)^$C99</f>
        <v>16.8727197643684</v>
      </c>
      <c r="G99" s="136" t="n">
        <f aca="false">G$50/(1+$C$91)^$C99</f>
        <v>11.6482766471404</v>
      </c>
      <c r="H99" s="136" t="n">
        <f aca="false">H$50/(1+$C$91)^$C99</f>
        <v>8.24984064457171</v>
      </c>
      <c r="I99" s="136" t="n">
        <f aca="false">I$50/(1+$C$91)^$C99</f>
        <v>5.97450517604031</v>
      </c>
      <c r="J99" s="128"/>
      <c r="K99" s="136" t="n">
        <f aca="false">K98+D99</f>
        <v>180.530255843726</v>
      </c>
      <c r="L99" s="136" t="n">
        <f aca="false">L98+E99</f>
        <v>116.844209080375</v>
      </c>
      <c r="M99" s="136" t="n">
        <f aca="false">M98+F99</f>
        <v>78.3062924264338</v>
      </c>
      <c r="N99" s="136" t="n">
        <f aca="false">N98+G99</f>
        <v>54.0596519193786</v>
      </c>
      <c r="O99" s="136" t="n">
        <f aca="false">O98+H99</f>
        <v>38.2875104314573</v>
      </c>
      <c r="P99" s="136" t="n">
        <f aca="false">P98+I99</f>
        <v>27.7276785220031</v>
      </c>
      <c r="Q99" s="128"/>
      <c r="R99" s="136" t="n">
        <f aca="false">R$44+K99</f>
        <v>748.06049089974</v>
      </c>
      <c r="S99" s="136" t="n">
        <f aca="false">S$44+L99</f>
        <v>792.252092122243</v>
      </c>
      <c r="T99" s="136" t="n">
        <f aca="false">T$44+M99</f>
        <v>870.972488496404</v>
      </c>
      <c r="U99" s="136" t="n">
        <f aca="false">U$44+N99</f>
        <v>973.3648260597</v>
      </c>
      <c r="V99" s="136" t="n">
        <f aca="false">V$44+O99</f>
        <v>1093.61232768438</v>
      </c>
      <c r="W99" s="136" t="n">
        <f aca="false">W$44+P99</f>
        <v>1228.45280392977</v>
      </c>
    </row>
    <row r="100" customFormat="false" ht="12.8" hidden="false" customHeight="false" outlineLevel="0" collapsed="false">
      <c r="B100" s="127"/>
      <c r="C100" s="130" t="n">
        <v>5</v>
      </c>
      <c r="D100" s="136" t="n">
        <f aca="false">D$50/(1+$C$91)^$C100</f>
        <v>35.3627266544683</v>
      </c>
      <c r="E100" s="136" t="n">
        <f aca="false">E$50/(1+$C$91)^$C100</f>
        <v>22.8877414899561</v>
      </c>
      <c r="F100" s="136" t="n">
        <f aca="false">F$50/(1+$C$91)^$C100</f>
        <v>15.3388361494258</v>
      </c>
      <c r="G100" s="136" t="n">
        <f aca="false">G$50/(1+$C$91)^$C100</f>
        <v>10.5893424064913</v>
      </c>
      <c r="H100" s="136" t="n">
        <f aca="false">H$50/(1+$C$91)^$C100</f>
        <v>7.49985513142883</v>
      </c>
      <c r="I100" s="136" t="n">
        <f aca="false">I$50/(1+$C$91)^$C100</f>
        <v>5.43136834185483</v>
      </c>
      <c r="J100" s="128"/>
      <c r="K100" s="136" t="n">
        <f aca="false">K99+D100</f>
        <v>215.892982498194</v>
      </c>
      <c r="L100" s="136" t="n">
        <f aca="false">L99+E100</f>
        <v>139.731950570331</v>
      </c>
      <c r="M100" s="136" t="n">
        <f aca="false">M99+F100</f>
        <v>93.6451285758597</v>
      </c>
      <c r="N100" s="136" t="n">
        <f aca="false">N99+G100</f>
        <v>64.6489943258699</v>
      </c>
      <c r="O100" s="136" t="n">
        <f aca="false">O99+H100</f>
        <v>45.7873655628862</v>
      </c>
      <c r="P100" s="136" t="n">
        <f aca="false">P99+I100</f>
        <v>33.1590468638579</v>
      </c>
      <c r="Q100" s="128"/>
      <c r="R100" s="121" t="n">
        <f aca="false">R$44+K100</f>
        <v>783.423217554209</v>
      </c>
      <c r="S100" s="121" t="n">
        <f aca="false">S$44+L100</f>
        <v>815.139833612199</v>
      </c>
      <c r="T100" s="121" t="n">
        <f aca="false">T$44+M100</f>
        <v>886.31132464583</v>
      </c>
      <c r="U100" s="121" t="n">
        <f aca="false">U$44+N100</f>
        <v>983.954168466191</v>
      </c>
      <c r="V100" s="121" t="n">
        <f aca="false">V$44+O100</f>
        <v>1101.11218281581</v>
      </c>
      <c r="W100" s="121" t="n">
        <f aca="false">W$44+P100</f>
        <v>1233.88417227162</v>
      </c>
    </row>
    <row r="101" customFormat="false" ht="12.8" hidden="false" customHeight="false" outlineLevel="0" collapsed="false">
      <c r="B101" s="127"/>
      <c r="C101" s="130" t="n">
        <v>6</v>
      </c>
      <c r="D101" s="136" t="n">
        <f aca="false">D$50/(1+$C$91)^$C101</f>
        <v>32.1479333222439</v>
      </c>
      <c r="E101" s="136" t="n">
        <f aca="false">E$50/(1+$C$91)^$C101</f>
        <v>20.807037718142</v>
      </c>
      <c r="F101" s="136" t="n">
        <f aca="false">F$50/(1+$C$91)^$C101</f>
        <v>13.944396499478</v>
      </c>
      <c r="G101" s="136" t="n">
        <f aca="false">G$50/(1+$C$91)^$C101</f>
        <v>9.62667491499207</v>
      </c>
      <c r="H101" s="136" t="n">
        <f aca="false">H$50/(1+$C$91)^$C101</f>
        <v>6.81805011948075</v>
      </c>
      <c r="I101" s="136" t="n">
        <f aca="false">I$50/(1+$C$91)^$C101</f>
        <v>4.93760758350439</v>
      </c>
      <c r="J101" s="128"/>
      <c r="K101" s="136" t="n">
        <f aca="false">K100+D101</f>
        <v>248.040915820438</v>
      </c>
      <c r="L101" s="136" t="n">
        <f aca="false">L100+E101</f>
        <v>160.538988288473</v>
      </c>
      <c r="M101" s="136" t="n">
        <f aca="false">M100+F101</f>
        <v>107.589525075338</v>
      </c>
      <c r="N101" s="136" t="n">
        <f aca="false">N100+G101</f>
        <v>74.275669240862</v>
      </c>
      <c r="O101" s="136" t="n">
        <f aca="false">O100+H101</f>
        <v>52.6054156823669</v>
      </c>
      <c r="P101" s="136" t="n">
        <f aca="false">P100+I101</f>
        <v>38.0966544473623</v>
      </c>
      <c r="Q101" s="128"/>
      <c r="R101" s="136" t="n">
        <f aca="false">R$44+K101</f>
        <v>815.571150876452</v>
      </c>
      <c r="S101" s="136" t="n">
        <f aca="false">S$44+L101</f>
        <v>835.946871330342</v>
      </c>
      <c r="T101" s="136" t="n">
        <f aca="false">T$44+M101</f>
        <v>900.255721145308</v>
      </c>
      <c r="U101" s="136" t="n">
        <f aca="false">U$44+N101</f>
        <v>993.580843381183</v>
      </c>
      <c r="V101" s="136" t="n">
        <f aca="false">V$44+O101</f>
        <v>1107.93023293529</v>
      </c>
      <c r="W101" s="136" t="n">
        <f aca="false">W$44+P101</f>
        <v>1238.82177985513</v>
      </c>
    </row>
    <row r="102" customFormat="false" ht="12.8" hidden="false" customHeight="false" outlineLevel="0" collapsed="false">
      <c r="B102" s="127"/>
      <c r="C102" s="130" t="n">
        <v>7</v>
      </c>
      <c r="D102" s="136" t="n">
        <f aca="false">D$50/(1+$C$91)^$C102</f>
        <v>29.2253939293126</v>
      </c>
      <c r="E102" s="136" t="n">
        <f aca="false">E$50/(1+$C$91)^$C102</f>
        <v>18.9154888346745</v>
      </c>
      <c r="F102" s="136" t="n">
        <f aca="false">F$50/(1+$C$91)^$C102</f>
        <v>12.6767240904346</v>
      </c>
      <c r="G102" s="136" t="n">
        <f aca="false">G$50/(1+$C$91)^$C102</f>
        <v>8.75152264999279</v>
      </c>
      <c r="H102" s="136" t="n">
        <f aca="false">H$50/(1+$C$91)^$C102</f>
        <v>6.19822738134614</v>
      </c>
      <c r="I102" s="136" t="n">
        <f aca="false">I$50/(1+$C$91)^$C102</f>
        <v>4.48873416682217</v>
      </c>
      <c r="J102" s="128"/>
      <c r="K102" s="136" t="n">
        <f aca="false">K101+D102</f>
        <v>277.266309749751</v>
      </c>
      <c r="L102" s="136" t="n">
        <f aca="false">L101+E102</f>
        <v>179.454477123148</v>
      </c>
      <c r="M102" s="136" t="n">
        <f aca="false">M101+F102</f>
        <v>120.266249165772</v>
      </c>
      <c r="N102" s="136" t="n">
        <f aca="false">N101+G102</f>
        <v>83.0271918908548</v>
      </c>
      <c r="O102" s="136" t="n">
        <f aca="false">O101+H102</f>
        <v>58.803643063713</v>
      </c>
      <c r="P102" s="136" t="n">
        <f aca="false">P101+I102</f>
        <v>42.5853886141845</v>
      </c>
      <c r="Q102" s="128"/>
      <c r="R102" s="136" t="n">
        <f aca="false">R$44+K102</f>
        <v>844.796544805765</v>
      </c>
      <c r="S102" s="136" t="n">
        <f aca="false">S$44+L102</f>
        <v>854.862360165016</v>
      </c>
      <c r="T102" s="136" t="n">
        <f aca="false">T$44+M102</f>
        <v>912.932445235743</v>
      </c>
      <c r="U102" s="136" t="n">
        <f aca="false">U$44+N102</f>
        <v>1002.33236603118</v>
      </c>
      <c r="V102" s="136" t="n">
        <f aca="false">V$44+O102</f>
        <v>1114.12846031663</v>
      </c>
      <c r="W102" s="136" t="n">
        <f aca="false">W$44+P102</f>
        <v>1243.31051402195</v>
      </c>
    </row>
    <row r="103" customFormat="false" ht="12.8" hidden="false" customHeight="false" outlineLevel="0" collapsed="false">
      <c r="B103" s="127"/>
      <c r="C103" s="130" t="n">
        <v>8</v>
      </c>
      <c r="D103" s="136" t="n">
        <f aca="false">D$50/(1+$C$91)^$C103</f>
        <v>26.5685399357387</v>
      </c>
      <c r="E103" s="136" t="n">
        <f aca="false">E$50/(1+$C$91)^$C103</f>
        <v>17.1958989406132</v>
      </c>
      <c r="F103" s="136" t="n">
        <f aca="false">F$50/(1+$C$91)^$C103</f>
        <v>11.5242946276678</v>
      </c>
      <c r="G103" s="136" t="n">
        <f aca="false">G$50/(1+$C$91)^$C103</f>
        <v>7.95592968181163</v>
      </c>
      <c r="H103" s="136" t="n">
        <f aca="false">H$50/(1+$C$91)^$C103</f>
        <v>5.63475216486012</v>
      </c>
      <c r="I103" s="136" t="n">
        <f aca="false">I$50/(1+$C$91)^$C103</f>
        <v>4.08066742438379</v>
      </c>
      <c r="J103" s="128"/>
      <c r="K103" s="136" t="n">
        <f aca="false">K102+D103</f>
        <v>303.834849685489</v>
      </c>
      <c r="L103" s="136" t="n">
        <f aca="false">L102+E103</f>
        <v>196.650376063761</v>
      </c>
      <c r="M103" s="136" t="n">
        <f aca="false">M102+F103</f>
        <v>131.79054379344</v>
      </c>
      <c r="N103" s="136" t="n">
        <f aca="false">N102+G103</f>
        <v>90.9831215726664</v>
      </c>
      <c r="O103" s="136" t="n">
        <f aca="false">O102+H103</f>
        <v>64.4383952285732</v>
      </c>
      <c r="P103" s="136" t="n">
        <f aca="false">P102+I103</f>
        <v>46.6660560385683</v>
      </c>
      <c r="Q103" s="128"/>
      <c r="R103" s="136" t="n">
        <f aca="false">R$44+K103</f>
        <v>871.365084741504</v>
      </c>
      <c r="S103" s="136" t="n">
        <f aca="false">S$44+L103</f>
        <v>872.058259105629</v>
      </c>
      <c r="T103" s="136" t="n">
        <f aca="false">T$44+M103</f>
        <v>924.456739863411</v>
      </c>
      <c r="U103" s="136" t="n">
        <f aca="false">U$44+N103</f>
        <v>1010.28829571299</v>
      </c>
      <c r="V103" s="136" t="n">
        <f aca="false">V$44+O103</f>
        <v>1119.76321248149</v>
      </c>
      <c r="W103" s="136" t="n">
        <f aca="false">W$44+P103</f>
        <v>1247.39118144633</v>
      </c>
    </row>
    <row r="104" customFormat="false" ht="12.8" hidden="false" customHeight="false" outlineLevel="0" collapsed="false">
      <c r="B104" s="127"/>
      <c r="C104" s="130" t="n">
        <v>9</v>
      </c>
      <c r="D104" s="136" t="n">
        <f aca="false">D$50/(1+$C$91)^$C104</f>
        <v>24.1532181233988</v>
      </c>
      <c r="E104" s="136" t="n">
        <f aca="false">E$50/(1+$C$91)^$C104</f>
        <v>15.6326354005574</v>
      </c>
      <c r="F104" s="136" t="n">
        <f aca="false">F$50/(1+$C$91)^$C104</f>
        <v>10.476631479698</v>
      </c>
      <c r="G104" s="136" t="n">
        <f aca="false">G$50/(1+$C$91)^$C104</f>
        <v>7.23266334710148</v>
      </c>
      <c r="H104" s="136" t="n">
        <f aca="false">H$50/(1+$C$91)^$C104</f>
        <v>5.12250196805466</v>
      </c>
      <c r="I104" s="136" t="n">
        <f aca="false">I$50/(1+$C$91)^$C104</f>
        <v>3.70969765853072</v>
      </c>
      <c r="J104" s="128"/>
      <c r="K104" s="136" t="n">
        <f aca="false">K103+D104</f>
        <v>327.988067808888</v>
      </c>
      <c r="L104" s="136" t="n">
        <f aca="false">L103+E104</f>
        <v>212.283011464318</v>
      </c>
      <c r="M104" s="136" t="n">
        <f aca="false">M103+F104</f>
        <v>142.267175273138</v>
      </c>
      <c r="N104" s="136" t="n">
        <f aca="false">N103+G104</f>
        <v>98.2157849197679</v>
      </c>
      <c r="O104" s="136" t="n">
        <f aca="false">O103+H104</f>
        <v>69.5608971966278</v>
      </c>
      <c r="P104" s="136" t="n">
        <f aca="false">P103+I104</f>
        <v>50.375753697099</v>
      </c>
      <c r="Q104" s="128"/>
      <c r="R104" s="136" t="n">
        <f aca="false">R$44+K104</f>
        <v>895.518302864903</v>
      </c>
      <c r="S104" s="136" t="n">
        <f aca="false">S$44+L104</f>
        <v>887.690894506187</v>
      </c>
      <c r="T104" s="136" t="n">
        <f aca="false">T$44+M104</f>
        <v>934.933371343109</v>
      </c>
      <c r="U104" s="136" t="n">
        <f aca="false">U$44+N104</f>
        <v>1017.52095906009</v>
      </c>
      <c r="V104" s="136" t="n">
        <f aca="false">V$44+O104</f>
        <v>1124.88571444955</v>
      </c>
      <c r="W104" s="136" t="n">
        <f aca="false">W$44+P104</f>
        <v>1251.10087910487</v>
      </c>
    </row>
    <row r="105" customFormat="false" ht="12.8" hidden="false" customHeight="false" outlineLevel="0" collapsed="false">
      <c r="B105" s="127"/>
      <c r="C105" s="130" t="n">
        <v>10</v>
      </c>
      <c r="D105" s="136" t="n">
        <f aca="false">D$50/(1+$C$91)^$C105</f>
        <v>21.9574710212717</v>
      </c>
      <c r="E105" s="136" t="n">
        <f aca="false">E$50/(1+$C$91)^$C105</f>
        <v>14.2114867277795</v>
      </c>
      <c r="F105" s="136" t="n">
        <f aca="false">F$50/(1+$C$91)^$C105</f>
        <v>9.52421043608908</v>
      </c>
      <c r="G105" s="136" t="n">
        <f aca="false">G$50/(1+$C$91)^$C105</f>
        <v>6.57514849736498</v>
      </c>
      <c r="H105" s="136" t="n">
        <f aca="false">H$50/(1+$C$91)^$C105</f>
        <v>4.65681997095878</v>
      </c>
      <c r="I105" s="136" t="n">
        <f aca="false">I$50/(1+$C$91)^$C105</f>
        <v>3.37245241684611</v>
      </c>
      <c r="J105" s="128"/>
      <c r="K105" s="136" t="n">
        <f aca="false">K104+D105</f>
        <v>349.94553883016</v>
      </c>
      <c r="L105" s="136" t="n">
        <f aca="false">L104+E105</f>
        <v>226.494498192098</v>
      </c>
      <c r="M105" s="136" t="n">
        <f aca="false">M104+F105</f>
        <v>151.791385709227</v>
      </c>
      <c r="N105" s="136" t="n">
        <f aca="false">N104+G105</f>
        <v>104.790933417133</v>
      </c>
      <c r="O105" s="136" t="n">
        <f aca="false">O104+H105</f>
        <v>74.2177171675866</v>
      </c>
      <c r="P105" s="136" t="n">
        <f aca="false">P104+I105</f>
        <v>53.7482061139451</v>
      </c>
      <c r="Q105" s="128"/>
      <c r="R105" s="121" t="n">
        <f aca="false">R$44+K105</f>
        <v>917.475773886174</v>
      </c>
      <c r="S105" s="121" t="n">
        <f aca="false">S$44+L105</f>
        <v>901.902381233966</v>
      </c>
      <c r="T105" s="121" t="n">
        <f aca="false">T$44+M105</f>
        <v>944.457581779198</v>
      </c>
      <c r="U105" s="121" t="n">
        <f aca="false">U$44+N105</f>
        <v>1024.09610755745</v>
      </c>
      <c r="V105" s="121" t="n">
        <f aca="false">V$44+O105</f>
        <v>1129.54253442051</v>
      </c>
      <c r="W105" s="121" t="n">
        <f aca="false">W$44+P105</f>
        <v>1254.47333152171</v>
      </c>
    </row>
    <row r="106" customFormat="false" ht="12.8" hidden="false" customHeight="false" outlineLevel="0" collapsed="false">
      <c r="B106" s="127"/>
      <c r="C106" s="130" t="n">
        <v>11</v>
      </c>
      <c r="D106" s="136" t="n">
        <f aca="false">D$50/(1+$C$91)^$C106</f>
        <v>19.9613372920652</v>
      </c>
      <c r="E106" s="136" t="n">
        <f aca="false">E$50/(1+$C$91)^$C106</f>
        <v>12.9195333888904</v>
      </c>
      <c r="F106" s="136" t="n">
        <f aca="false">F$50/(1+$C$91)^$C106</f>
        <v>8.65837312371735</v>
      </c>
      <c r="G106" s="136" t="n">
        <f aca="false">G$50/(1+$C$91)^$C106</f>
        <v>5.97740772487725</v>
      </c>
      <c r="H106" s="136" t="n">
        <f aca="false">H$50/(1+$C$91)^$C106</f>
        <v>4.23347270087162</v>
      </c>
      <c r="I106" s="136" t="n">
        <f aca="false">I$50/(1+$C$91)^$C106</f>
        <v>3.06586583349646</v>
      </c>
      <c r="J106" s="128"/>
      <c r="K106" s="136" t="n">
        <f aca="false">K105+D106</f>
        <v>369.906876122225</v>
      </c>
      <c r="L106" s="136" t="n">
        <f aca="false">L105+E106</f>
        <v>239.414031580988</v>
      </c>
      <c r="M106" s="136" t="n">
        <f aca="false">M105+F106</f>
        <v>160.449758832945</v>
      </c>
      <c r="N106" s="136" t="n">
        <f aca="false">N105+G106</f>
        <v>110.76834114201</v>
      </c>
      <c r="O106" s="136" t="n">
        <f aca="false">O105+H106</f>
        <v>78.4511898684582</v>
      </c>
      <c r="P106" s="136" t="n">
        <f aca="false">P105+I106</f>
        <v>56.8140719474416</v>
      </c>
      <c r="Q106" s="128"/>
      <c r="R106" s="136" t="n">
        <f aca="false">R$44+K106</f>
        <v>937.437111178239</v>
      </c>
      <c r="S106" s="136" t="n">
        <f aca="false">S$44+L106</f>
        <v>914.821914622856</v>
      </c>
      <c r="T106" s="136" t="n">
        <f aca="false">T$44+M106</f>
        <v>953.115954902915</v>
      </c>
      <c r="U106" s="136" t="n">
        <f aca="false">U$44+N106</f>
        <v>1030.07351528233</v>
      </c>
      <c r="V106" s="136" t="n">
        <f aca="false">V$44+O106</f>
        <v>1133.77600712138</v>
      </c>
      <c r="W106" s="136" t="n">
        <f aca="false">W$44+P106</f>
        <v>1257.53919735521</v>
      </c>
    </row>
    <row r="107" customFormat="false" ht="12.8" hidden="false" customHeight="false" outlineLevel="0" collapsed="false">
      <c r="B107" s="127"/>
      <c r="C107" s="130" t="n">
        <v>12</v>
      </c>
      <c r="D107" s="136" t="n">
        <f aca="false">D$50/(1+$C$91)^$C107</f>
        <v>18.1466702655138</v>
      </c>
      <c r="E107" s="136" t="n">
        <f aca="false">E$50/(1+$C$91)^$C107</f>
        <v>11.7450303535368</v>
      </c>
      <c r="F107" s="136" t="n">
        <f aca="false">F$50/(1+$C$91)^$C107</f>
        <v>7.8712482942885</v>
      </c>
      <c r="G107" s="136" t="n">
        <f aca="false">G$50/(1+$C$91)^$C107</f>
        <v>5.43400702261569</v>
      </c>
      <c r="H107" s="136" t="n">
        <f aca="false">H$50/(1+$C$91)^$C107</f>
        <v>3.84861154624693</v>
      </c>
      <c r="I107" s="136" t="n">
        <f aca="false">I$50/(1+$C$91)^$C107</f>
        <v>2.78715075772406</v>
      </c>
      <c r="J107" s="128"/>
      <c r="K107" s="136" t="n">
        <f aca="false">K106+D107</f>
        <v>388.053546387739</v>
      </c>
      <c r="L107" s="136" t="n">
        <f aca="false">L106+E107</f>
        <v>251.159061934525</v>
      </c>
      <c r="M107" s="136" t="n">
        <f aca="false">M106+F107</f>
        <v>168.321007127233</v>
      </c>
      <c r="N107" s="136" t="n">
        <f aca="false">N106+G107</f>
        <v>116.202348164626</v>
      </c>
      <c r="O107" s="136" t="n">
        <f aca="false">O106+H107</f>
        <v>82.2998014147052</v>
      </c>
      <c r="P107" s="136" t="n">
        <f aca="false">P106+I107</f>
        <v>59.6012227051656</v>
      </c>
      <c r="Q107" s="128"/>
      <c r="R107" s="136" t="n">
        <f aca="false">R$44+K107</f>
        <v>955.583781443753</v>
      </c>
      <c r="S107" s="136" t="n">
        <f aca="false">S$44+L107</f>
        <v>926.566944976393</v>
      </c>
      <c r="T107" s="136" t="n">
        <f aca="false">T$44+M107</f>
        <v>960.987203197204</v>
      </c>
      <c r="U107" s="136" t="n">
        <f aca="false">U$44+N107</f>
        <v>1035.50752230495</v>
      </c>
      <c r="V107" s="136" t="n">
        <f aca="false">V$44+O107</f>
        <v>1137.62461866762</v>
      </c>
      <c r="W107" s="136" t="n">
        <f aca="false">W$44+P107</f>
        <v>1260.32634811293</v>
      </c>
    </row>
    <row r="108" customFormat="false" ht="12.8" hidden="false" customHeight="false" outlineLevel="0" collapsed="false">
      <c r="B108" s="127"/>
      <c r="C108" s="130" t="n">
        <v>13</v>
      </c>
      <c r="D108" s="136" t="n">
        <f aca="false">D$50/(1+$C$91)^$C108</f>
        <v>16.4969729686489</v>
      </c>
      <c r="E108" s="136" t="n">
        <f aca="false">E$50/(1+$C$91)^$C108</f>
        <v>10.6773003213971</v>
      </c>
      <c r="F108" s="136" t="n">
        <f aca="false">F$50/(1+$C$91)^$C108</f>
        <v>7.155680267535</v>
      </c>
      <c r="G108" s="136" t="n">
        <f aca="false">G$50/(1+$C$91)^$C108</f>
        <v>4.94000638419608</v>
      </c>
      <c r="H108" s="136" t="n">
        <f aca="false">H$50/(1+$C$91)^$C108</f>
        <v>3.49873776931539</v>
      </c>
      <c r="I108" s="136" t="n">
        <f aca="false">I$50/(1+$C$91)^$C108</f>
        <v>2.53377341611278</v>
      </c>
      <c r="J108" s="128"/>
      <c r="K108" s="136" t="n">
        <f aca="false">K107+D108</f>
        <v>404.550519356388</v>
      </c>
      <c r="L108" s="136" t="n">
        <f aca="false">L107+E108</f>
        <v>261.836362255922</v>
      </c>
      <c r="M108" s="136" t="n">
        <f aca="false">M107+F108</f>
        <v>175.476687394768</v>
      </c>
      <c r="N108" s="136" t="n">
        <f aca="false">N107+G108</f>
        <v>121.142354548822</v>
      </c>
      <c r="O108" s="136" t="n">
        <f aca="false">O107+H108</f>
        <v>85.7985391840206</v>
      </c>
      <c r="P108" s="136" t="n">
        <f aca="false">P107+I108</f>
        <v>62.1349961212784</v>
      </c>
      <c r="Q108" s="128"/>
      <c r="R108" s="136" t="n">
        <f aca="false">R$44+K108</f>
        <v>972.080754412402</v>
      </c>
      <c r="S108" s="136" t="n">
        <f aca="false">S$44+L108</f>
        <v>937.24424529779</v>
      </c>
      <c r="T108" s="136" t="n">
        <f aca="false">T$44+M108</f>
        <v>968.142883464738</v>
      </c>
      <c r="U108" s="136" t="n">
        <f aca="false">U$44+N108</f>
        <v>1040.44752868914</v>
      </c>
      <c r="V108" s="136" t="n">
        <f aca="false">V$44+O108</f>
        <v>1141.12335643694</v>
      </c>
      <c r="W108" s="136" t="n">
        <f aca="false">W$44+P108</f>
        <v>1262.86012152904</v>
      </c>
    </row>
    <row r="109" customFormat="false" ht="12.8" hidden="false" customHeight="false" outlineLevel="0" collapsed="false">
      <c r="B109" s="127"/>
      <c r="C109" s="130" t="n">
        <v>14</v>
      </c>
      <c r="D109" s="136" t="n">
        <f aca="false">D$50/(1+$C$91)^$C109</f>
        <v>14.9972481533172</v>
      </c>
      <c r="E109" s="136" t="n">
        <f aca="false">E$50/(1+$C$91)^$C109</f>
        <v>9.7066366558155</v>
      </c>
      <c r="F109" s="136" t="n">
        <f aca="false">F$50/(1+$C$91)^$C109</f>
        <v>6.50516387957727</v>
      </c>
      <c r="G109" s="136" t="n">
        <f aca="false">G$50/(1+$C$91)^$C109</f>
        <v>4.49091489472371</v>
      </c>
      <c r="H109" s="136" t="n">
        <f aca="false">H$50/(1+$C$91)^$C109</f>
        <v>3.18067069937762</v>
      </c>
      <c r="I109" s="136" t="n">
        <f aca="false">I$50/(1+$C$91)^$C109</f>
        <v>2.30343037828434</v>
      </c>
      <c r="J109" s="128"/>
      <c r="K109" s="136" t="n">
        <f aca="false">K108+D109</f>
        <v>419.547767509705</v>
      </c>
      <c r="L109" s="136" t="n">
        <f aca="false">L108+E109</f>
        <v>271.542998911738</v>
      </c>
      <c r="M109" s="136" t="n">
        <f aca="false">M108+F109</f>
        <v>181.981851274345</v>
      </c>
      <c r="N109" s="136" t="n">
        <f aca="false">N108+G109</f>
        <v>125.633269443546</v>
      </c>
      <c r="O109" s="136" t="n">
        <f aca="false">O108+H109</f>
        <v>88.9792098833982</v>
      </c>
      <c r="P109" s="136" t="n">
        <f aca="false">P108+I109</f>
        <v>64.4384264995627</v>
      </c>
      <c r="Q109" s="128"/>
      <c r="R109" s="136" t="n">
        <f aca="false">R$44+K109</f>
        <v>987.078002565719</v>
      </c>
      <c r="S109" s="136" t="n">
        <f aca="false">S$44+L109</f>
        <v>946.950881953606</v>
      </c>
      <c r="T109" s="136" t="n">
        <f aca="false">T$44+M109</f>
        <v>974.648047344316</v>
      </c>
      <c r="U109" s="136" t="n">
        <f aca="false">U$44+N109</f>
        <v>1044.93844358387</v>
      </c>
      <c r="V109" s="136" t="n">
        <f aca="false">V$44+O109</f>
        <v>1144.30402713632</v>
      </c>
      <c r="W109" s="136" t="n">
        <f aca="false">W$44+P109</f>
        <v>1265.16355190733</v>
      </c>
    </row>
    <row r="110" customFormat="false" ht="12.8" hidden="false" customHeight="false" outlineLevel="0" collapsed="false">
      <c r="B110" s="127"/>
      <c r="C110" s="130" t="n">
        <v>15</v>
      </c>
      <c r="D110" s="136" t="n">
        <f aca="false">D$50/(1+$C$91)^$C110</f>
        <v>13.6338619575611</v>
      </c>
      <c r="E110" s="136" t="n">
        <f aca="false">E$50/(1+$C$91)^$C110</f>
        <v>8.82421514165046</v>
      </c>
      <c r="F110" s="136" t="n">
        <f aca="false">F$50/(1+$C$91)^$C110</f>
        <v>5.91378534507024</v>
      </c>
      <c r="G110" s="136" t="n">
        <f aca="false">G$50/(1+$C$91)^$C110</f>
        <v>4.08264990429428</v>
      </c>
      <c r="H110" s="136" t="n">
        <f aca="false">H$50/(1+$C$91)^$C110</f>
        <v>2.89151881761602</v>
      </c>
      <c r="I110" s="136" t="n">
        <f aca="false">I$50/(1+$C$91)^$C110</f>
        <v>2.09402761662213</v>
      </c>
      <c r="J110" s="128"/>
      <c r="K110" s="136" t="n">
        <f aca="false">K109+D110</f>
        <v>433.181629467266</v>
      </c>
      <c r="L110" s="136" t="n">
        <f aca="false">L109+E110</f>
        <v>280.367214053388</v>
      </c>
      <c r="M110" s="136" t="n">
        <f aca="false">M109+F110</f>
        <v>187.895636619416</v>
      </c>
      <c r="N110" s="136" t="n">
        <f aca="false">N109+G110</f>
        <v>129.71591934784</v>
      </c>
      <c r="O110" s="136" t="n">
        <f aca="false">O109+H110</f>
        <v>91.8707287010142</v>
      </c>
      <c r="P110" s="136" t="n">
        <f aca="false">P109+I110</f>
        <v>66.5324541161849</v>
      </c>
      <c r="Q110" s="128"/>
      <c r="R110" s="121" t="n">
        <f aca="false">R$44+K110</f>
        <v>1000.71186452328</v>
      </c>
      <c r="S110" s="121" t="n">
        <f aca="false">S$44+L110</f>
        <v>955.775097095256</v>
      </c>
      <c r="T110" s="121" t="n">
        <f aca="false">T$44+M110</f>
        <v>980.561832689386</v>
      </c>
      <c r="U110" s="121" t="n">
        <f aca="false">U$44+N110</f>
        <v>1049.02109348816</v>
      </c>
      <c r="V110" s="121" t="n">
        <f aca="false">V$44+O110</f>
        <v>1147.19554595393</v>
      </c>
      <c r="W110" s="121" t="n">
        <f aca="false">W$44+P110</f>
        <v>1267.25757952395</v>
      </c>
    </row>
    <row r="111" customFormat="false" ht="12.8" hidden="false" customHeight="false" outlineLevel="0" collapsed="false">
      <c r="B111" s="127"/>
      <c r="C111" s="130" t="n">
        <v>16</v>
      </c>
      <c r="D111" s="136" t="n">
        <f aca="false">D$50/(1+$C$91)^$C111</f>
        <v>12.3944199614191</v>
      </c>
      <c r="E111" s="136" t="n">
        <f aca="false">E$50/(1+$C$91)^$C111</f>
        <v>8.02201376513678</v>
      </c>
      <c r="F111" s="136" t="n">
        <f aca="false">F$50/(1+$C$91)^$C111</f>
        <v>5.3761684955184</v>
      </c>
      <c r="G111" s="136" t="n">
        <f aca="false">G$50/(1+$C$91)^$C111</f>
        <v>3.7114999129948</v>
      </c>
      <c r="H111" s="136" t="n">
        <f aca="false">H$50/(1+$C$91)^$C111</f>
        <v>2.62865347056002</v>
      </c>
      <c r="I111" s="136" t="n">
        <f aca="false">I$50/(1+$C$91)^$C111</f>
        <v>1.90366146965648</v>
      </c>
      <c r="J111" s="128"/>
      <c r="K111" s="136" t="n">
        <f aca="false">K110+D111</f>
        <v>445.576049428685</v>
      </c>
      <c r="L111" s="136" t="n">
        <f aca="false">L110+E111</f>
        <v>288.389227818525</v>
      </c>
      <c r="M111" s="136" t="n">
        <f aca="false">M110+F111</f>
        <v>193.271805114934</v>
      </c>
      <c r="N111" s="136" t="n">
        <f aca="false">N110+G111</f>
        <v>133.427419260835</v>
      </c>
      <c r="O111" s="136" t="n">
        <f aca="false">O110+H111</f>
        <v>94.4993821715742</v>
      </c>
      <c r="P111" s="136" t="n">
        <f aca="false">P110+I111</f>
        <v>68.4361155858413</v>
      </c>
      <c r="Q111" s="128"/>
      <c r="R111" s="136" t="n">
        <f aca="false">R$44+K111</f>
        <v>1013.1062844847</v>
      </c>
      <c r="S111" s="136" t="n">
        <f aca="false">S$44+L111</f>
        <v>963.797110860393</v>
      </c>
      <c r="T111" s="136" t="n">
        <f aca="false">T$44+M111</f>
        <v>985.938001184904</v>
      </c>
      <c r="U111" s="136" t="n">
        <f aca="false">U$44+N111</f>
        <v>1052.73259340116</v>
      </c>
      <c r="V111" s="136" t="n">
        <f aca="false">V$44+O111</f>
        <v>1149.82419942449</v>
      </c>
      <c r="W111" s="136" t="n">
        <f aca="false">W$44+P111</f>
        <v>1269.16124099361</v>
      </c>
    </row>
    <row r="112" customFormat="false" ht="12.8" hidden="false" customHeight="false" outlineLevel="0" collapsed="false">
      <c r="B112" s="127"/>
      <c r="C112" s="130" t="n">
        <v>17</v>
      </c>
      <c r="D112" s="136" t="n">
        <f aca="false">D$50/(1+$C$91)^$C112</f>
        <v>11.267654510381</v>
      </c>
      <c r="E112" s="136" t="n">
        <f aca="false">E$50/(1+$C$91)^$C112</f>
        <v>7.29273978648798</v>
      </c>
      <c r="F112" s="136" t="n">
        <f aca="false">F$50/(1+$C$91)^$C112</f>
        <v>4.88742590501673</v>
      </c>
      <c r="G112" s="136" t="n">
        <f aca="false">G$50/(1+$C$91)^$C112</f>
        <v>3.37409082999527</v>
      </c>
      <c r="H112" s="136" t="n">
        <f aca="false">H$50/(1+$C$91)^$C112</f>
        <v>2.38968497323638</v>
      </c>
      <c r="I112" s="136" t="n">
        <f aca="false">I$50/(1+$C$91)^$C112</f>
        <v>1.73060133605135</v>
      </c>
      <c r="J112" s="128"/>
      <c r="K112" s="136" t="n">
        <f aca="false">K111+D112</f>
        <v>456.843703939066</v>
      </c>
      <c r="L112" s="136" t="n">
        <f aca="false">L111+E112</f>
        <v>295.681967605013</v>
      </c>
      <c r="M112" s="136" t="n">
        <f aca="false">M111+F112</f>
        <v>198.159231019951</v>
      </c>
      <c r="N112" s="136" t="n">
        <f aca="false">N111+G112</f>
        <v>136.80151009083</v>
      </c>
      <c r="O112" s="136" t="n">
        <f aca="false">O111+H112</f>
        <v>96.8890671448106</v>
      </c>
      <c r="P112" s="136" t="n">
        <f aca="false">P111+I112</f>
        <v>70.1667169218927</v>
      </c>
      <c r="Q112" s="128"/>
      <c r="R112" s="136" t="n">
        <f aca="false">R$44+K112</f>
        <v>1024.37393899508</v>
      </c>
      <c r="S112" s="136" t="n">
        <f aca="false">S$44+L112</f>
        <v>971.089850646881</v>
      </c>
      <c r="T112" s="136" t="n">
        <f aca="false">T$44+M112</f>
        <v>990.825427089921</v>
      </c>
      <c r="U112" s="136" t="n">
        <f aca="false">U$44+N112</f>
        <v>1056.10668423115</v>
      </c>
      <c r="V112" s="136" t="n">
        <f aca="false">V$44+O112</f>
        <v>1152.21388439773</v>
      </c>
      <c r="W112" s="136" t="n">
        <f aca="false">W$44+P112</f>
        <v>1270.89184232966</v>
      </c>
    </row>
    <row r="113" customFormat="false" ht="12.8" hidden="false" customHeight="false" outlineLevel="0" collapsed="false">
      <c r="B113" s="127"/>
      <c r="C113" s="130" t="n">
        <v>18</v>
      </c>
      <c r="D113" s="136" t="n">
        <f aca="false">D$50/(1+$C$91)^$C113</f>
        <v>10.2433222821646</v>
      </c>
      <c r="E113" s="136" t="n">
        <f aca="false">E$50/(1+$C$91)^$C113</f>
        <v>6.6297634422618</v>
      </c>
      <c r="F113" s="136" t="n">
        <f aca="false">F$50/(1+$C$91)^$C113</f>
        <v>4.44311445910612</v>
      </c>
      <c r="G113" s="136" t="n">
        <f aca="false">G$50/(1+$C$91)^$C113</f>
        <v>3.0673552999957</v>
      </c>
      <c r="H113" s="136" t="n">
        <f aca="false">H$50/(1+$C$91)^$C113</f>
        <v>2.17244088476035</v>
      </c>
      <c r="I113" s="136" t="n">
        <f aca="false">I$50/(1+$C$91)^$C113</f>
        <v>1.57327394186486</v>
      </c>
      <c r="J113" s="128"/>
      <c r="K113" s="136" t="n">
        <f aca="false">K112+D113</f>
        <v>467.087026221231</v>
      </c>
      <c r="L113" s="136" t="n">
        <f aca="false">L112+E113</f>
        <v>302.311731047275</v>
      </c>
      <c r="M113" s="136" t="n">
        <f aca="false">M112+F113</f>
        <v>202.602345479057</v>
      </c>
      <c r="N113" s="136" t="n">
        <f aca="false">N112+G113</f>
        <v>139.868865390826</v>
      </c>
      <c r="O113" s="136" t="n">
        <f aca="false">O112+H113</f>
        <v>99.061508029571</v>
      </c>
      <c r="P113" s="136" t="n">
        <f aca="false">P112+I113</f>
        <v>71.7399908637576</v>
      </c>
      <c r="Q113" s="128"/>
      <c r="R113" s="136" t="n">
        <f aca="false">R$44+K113</f>
        <v>1034.61726127725</v>
      </c>
      <c r="S113" s="136" t="n">
        <f aca="false">S$44+L113</f>
        <v>977.719614089143</v>
      </c>
      <c r="T113" s="136" t="n">
        <f aca="false">T$44+M113</f>
        <v>995.268541549027</v>
      </c>
      <c r="U113" s="136" t="n">
        <f aca="false">U$44+N113</f>
        <v>1059.17403953115</v>
      </c>
      <c r="V113" s="136" t="n">
        <f aca="false">V$44+O113</f>
        <v>1154.38632528249</v>
      </c>
      <c r="W113" s="136" t="n">
        <f aca="false">W$44+P113</f>
        <v>1272.46511627152</v>
      </c>
    </row>
    <row r="114" customFormat="false" ht="12.8" hidden="false" customHeight="false" outlineLevel="0" collapsed="false">
      <c r="B114" s="127"/>
      <c r="C114" s="130" t="n">
        <v>19</v>
      </c>
      <c r="D114" s="136" t="n">
        <f aca="false">D$50/(1+$C$91)^$C114</f>
        <v>9.31211116560417</v>
      </c>
      <c r="E114" s="136" t="n">
        <f aca="false">E$50/(1+$C$91)^$C114</f>
        <v>6.02705767478346</v>
      </c>
      <c r="F114" s="136" t="n">
        <f aca="false">F$50/(1+$C$91)^$C114</f>
        <v>4.03919496282374</v>
      </c>
      <c r="G114" s="136" t="n">
        <f aca="false">G$50/(1+$C$91)^$C114</f>
        <v>2.78850481817791</v>
      </c>
      <c r="H114" s="136" t="n">
        <f aca="false">H$50/(1+$C$91)^$C114</f>
        <v>1.97494625887304</v>
      </c>
      <c r="I114" s="136" t="n">
        <f aca="false">I$50/(1+$C$91)^$C114</f>
        <v>1.43024903805896</v>
      </c>
      <c r="J114" s="128"/>
      <c r="K114" s="136" t="n">
        <f aca="false">K113+D114</f>
        <v>476.399137386835</v>
      </c>
      <c r="L114" s="136" t="n">
        <f aca="false">L113+E114</f>
        <v>308.338788722058</v>
      </c>
      <c r="M114" s="136" t="n">
        <f aca="false">M113+F114</f>
        <v>206.641540441881</v>
      </c>
      <c r="N114" s="136" t="n">
        <f aca="false">N113+G114</f>
        <v>142.657370209004</v>
      </c>
      <c r="O114" s="136" t="n">
        <f aca="false">O113+H114</f>
        <v>101.036454288444</v>
      </c>
      <c r="P114" s="136" t="n">
        <f aca="false">P113+I114</f>
        <v>73.1702399018165</v>
      </c>
      <c r="Q114" s="128"/>
      <c r="R114" s="136" t="n">
        <f aca="false">R$44+K114</f>
        <v>1043.92937244285</v>
      </c>
      <c r="S114" s="136" t="n">
        <f aca="false">S$44+L114</f>
        <v>983.746671763926</v>
      </c>
      <c r="T114" s="136" t="n">
        <f aca="false">T$44+M114</f>
        <v>999.307736511851</v>
      </c>
      <c r="U114" s="136" t="n">
        <f aca="false">U$44+N114</f>
        <v>1061.96254434932</v>
      </c>
      <c r="V114" s="136" t="n">
        <f aca="false">V$44+O114</f>
        <v>1156.36127154136</v>
      </c>
      <c r="W114" s="136" t="n">
        <f aca="false">W$44+P114</f>
        <v>1273.89536530958</v>
      </c>
    </row>
    <row r="115" customFormat="false" ht="12.8" hidden="false" customHeight="false" outlineLevel="0" collapsed="false">
      <c r="B115" s="127"/>
      <c r="C115" s="130" t="n">
        <v>20</v>
      </c>
      <c r="D115" s="136" t="n">
        <f aca="false">D$50/(1+$C$91)^$C115</f>
        <v>8.46555560509469</v>
      </c>
      <c r="E115" s="136" t="n">
        <f aca="false">E$50/(1+$C$91)^$C115</f>
        <v>5.47914334071223</v>
      </c>
      <c r="F115" s="136" t="n">
        <f aca="false">F$50/(1+$C$91)^$C115</f>
        <v>3.67199542074886</v>
      </c>
      <c r="G115" s="136" t="n">
        <f aca="false">G$50/(1+$C$91)^$C115</f>
        <v>2.53500438016173</v>
      </c>
      <c r="H115" s="136" t="n">
        <f aca="false">H$50/(1+$C$91)^$C115</f>
        <v>1.79540568988458</v>
      </c>
      <c r="I115" s="136" t="n">
        <f aca="false">I$50/(1+$C$91)^$C115</f>
        <v>1.30022639823542</v>
      </c>
      <c r="J115" s="128"/>
      <c r="K115" s="136" t="n">
        <f aca="false">K114+D115</f>
        <v>484.86469299193</v>
      </c>
      <c r="L115" s="136" t="n">
        <f aca="false">L114+E115</f>
        <v>313.81793206277</v>
      </c>
      <c r="M115" s="136" t="n">
        <f aca="false">M114+F115</f>
        <v>210.313535862629</v>
      </c>
      <c r="N115" s="136" t="n">
        <f aca="false">N114+G115</f>
        <v>145.192374589165</v>
      </c>
      <c r="O115" s="136" t="n">
        <f aca="false">O114+H115</f>
        <v>102.831859978329</v>
      </c>
      <c r="P115" s="136" t="n">
        <f aca="false">P114+I115</f>
        <v>74.4704663000519</v>
      </c>
      <c r="Q115" s="128"/>
      <c r="R115" s="121" t="n">
        <f aca="false">R$44+K115</f>
        <v>1052.39492804794</v>
      </c>
      <c r="S115" s="121" t="n">
        <f aca="false">S$44+L115</f>
        <v>989.225815104638</v>
      </c>
      <c r="T115" s="121" t="n">
        <f aca="false">T$44+M115</f>
        <v>1002.9797319326</v>
      </c>
      <c r="U115" s="121" t="n">
        <f aca="false">U$44+N115</f>
        <v>1064.49754872949</v>
      </c>
      <c r="V115" s="121" t="n">
        <f aca="false">V$44+O115</f>
        <v>1158.15667723125</v>
      </c>
      <c r="W115" s="121" t="n">
        <f aca="false">W$44+P115</f>
        <v>1275.19559170782</v>
      </c>
    </row>
    <row r="116" customFormat="false" ht="12.8" hidden="false" customHeight="false" outlineLevel="0" collapsed="false">
      <c r="B116" s="127"/>
      <c r="C116" s="130" t="n">
        <v>21</v>
      </c>
      <c r="D116" s="136" t="n">
        <f aca="false">D$50/(1+$C$91)^$C116</f>
        <v>7.69595964099518</v>
      </c>
      <c r="E116" s="136" t="n">
        <f aca="false">E$50/(1+$C$91)^$C116</f>
        <v>4.98103940064748</v>
      </c>
      <c r="F116" s="136" t="n">
        <f aca="false">F$50/(1+$C$91)^$C116</f>
        <v>3.33817765522623</v>
      </c>
      <c r="G116" s="136" t="n">
        <f aca="false">G$50/(1+$C$91)^$C116</f>
        <v>2.30454943651067</v>
      </c>
      <c r="H116" s="136" t="n">
        <f aca="false">H$50/(1+$C$91)^$C116</f>
        <v>1.63218699080417</v>
      </c>
      <c r="I116" s="136" t="n">
        <f aca="false">I$50/(1+$C$91)^$C116</f>
        <v>1.18202399839584</v>
      </c>
      <c r="J116" s="128"/>
      <c r="K116" s="136" t="n">
        <f aca="false">K115+D116</f>
        <v>492.560652632925</v>
      </c>
      <c r="L116" s="136" t="n">
        <f aca="false">L115+E116</f>
        <v>318.798971463418</v>
      </c>
      <c r="M116" s="136" t="n">
        <f aca="false">M115+F116</f>
        <v>213.651713517856</v>
      </c>
      <c r="N116" s="136" t="n">
        <f aca="false">N115+G116</f>
        <v>147.496924025676</v>
      </c>
      <c r="O116" s="136" t="n">
        <f aca="false">O115+H116</f>
        <v>104.464046969133</v>
      </c>
      <c r="P116" s="136" t="n">
        <f aca="false">P115+I116</f>
        <v>75.6524902984478</v>
      </c>
      <c r="Q116" s="128"/>
      <c r="R116" s="136" t="n">
        <f aca="false">R$44+K116</f>
        <v>1060.09088768894</v>
      </c>
      <c r="S116" s="136" t="n">
        <f aca="false">S$44+L116</f>
        <v>994.206854505286</v>
      </c>
      <c r="T116" s="136" t="n">
        <f aca="false">T$44+M116</f>
        <v>1006.31790958783</v>
      </c>
      <c r="U116" s="136" t="n">
        <f aca="false">U$44+N116</f>
        <v>1066.802098166</v>
      </c>
      <c r="V116" s="136" t="n">
        <f aca="false">V$44+O116</f>
        <v>1159.78886422205</v>
      </c>
      <c r="W116" s="136" t="n">
        <f aca="false">W$44+P116</f>
        <v>1276.37761570621</v>
      </c>
    </row>
    <row r="117" customFormat="false" ht="12.8" hidden="false" customHeight="false" outlineLevel="0" collapsed="false">
      <c r="B117" s="127"/>
      <c r="C117" s="130" t="n">
        <v>22</v>
      </c>
      <c r="D117" s="136" t="n">
        <f aca="false">D$50/(1+$C$91)^$C117</f>
        <v>6.99632694635925</v>
      </c>
      <c r="E117" s="136" t="n">
        <f aca="false">E$50/(1+$C$91)^$C117</f>
        <v>4.52821763695226</v>
      </c>
      <c r="F117" s="136" t="n">
        <f aca="false">F$50/(1+$C$91)^$C117</f>
        <v>3.03470695929658</v>
      </c>
      <c r="G117" s="136" t="n">
        <f aca="false">G$50/(1+$C$91)^$C117</f>
        <v>2.09504494228242</v>
      </c>
      <c r="H117" s="136" t="n">
        <f aca="false">H$50/(1+$C$91)^$C117</f>
        <v>1.48380635527651</v>
      </c>
      <c r="I117" s="136" t="n">
        <f aca="false">I$50/(1+$C$91)^$C117</f>
        <v>1.07456727126894</v>
      </c>
      <c r="J117" s="128"/>
      <c r="K117" s="136" t="n">
        <f aca="false">K116+D117</f>
        <v>499.556979579284</v>
      </c>
      <c r="L117" s="136" t="n">
        <f aca="false">L116+E117</f>
        <v>323.32718910037</v>
      </c>
      <c r="M117" s="136" t="n">
        <f aca="false">M116+F117</f>
        <v>216.686420477152</v>
      </c>
      <c r="N117" s="136" t="n">
        <f aca="false">N116+G117</f>
        <v>149.591968967958</v>
      </c>
      <c r="O117" s="136" t="n">
        <f aca="false">O116+H117</f>
        <v>105.947853324409</v>
      </c>
      <c r="P117" s="136" t="n">
        <f aca="false">P116+I117</f>
        <v>76.7270575697167</v>
      </c>
      <c r="Q117" s="128"/>
      <c r="R117" s="136" t="n">
        <f aca="false">R$44+K117</f>
        <v>1067.0872146353</v>
      </c>
      <c r="S117" s="136" t="n">
        <f aca="false">S$44+L117</f>
        <v>998.735072142238</v>
      </c>
      <c r="T117" s="136" t="n">
        <f aca="false">T$44+M117</f>
        <v>1009.35261654712</v>
      </c>
      <c r="U117" s="136" t="n">
        <f aca="false">U$44+N117</f>
        <v>1068.89714310828</v>
      </c>
      <c r="V117" s="136" t="n">
        <f aca="false">V$44+O117</f>
        <v>1161.27267057733</v>
      </c>
      <c r="W117" s="136" t="n">
        <f aca="false">W$44+P117</f>
        <v>1277.45218297748</v>
      </c>
    </row>
    <row r="118" customFormat="false" ht="12.8" hidden="false" customHeight="false" outlineLevel="0" collapsed="false">
      <c r="B118" s="127"/>
      <c r="C118" s="130" t="n">
        <v>23</v>
      </c>
      <c r="D118" s="136" t="n">
        <f aca="false">D$50/(1+$C$91)^$C118</f>
        <v>6.36029722396295</v>
      </c>
      <c r="E118" s="136" t="n">
        <f aca="false">E$50/(1+$C$91)^$C118</f>
        <v>4.11656148813841</v>
      </c>
      <c r="F118" s="136" t="n">
        <f aca="false">F$50/(1+$C$91)^$C118</f>
        <v>2.75882450845143</v>
      </c>
      <c r="G118" s="136" t="n">
        <f aca="false">G$50/(1+$C$91)^$C118</f>
        <v>1.90458631116584</v>
      </c>
      <c r="H118" s="136" t="n">
        <f aca="false">H$50/(1+$C$91)^$C118</f>
        <v>1.3489148684332</v>
      </c>
      <c r="I118" s="136" t="n">
        <f aca="false">I$50/(1+$C$91)^$C118</f>
        <v>0.976879337517221</v>
      </c>
      <c r="J118" s="128"/>
      <c r="K118" s="136" t="n">
        <f aca="false">K117+D118</f>
        <v>505.917276803247</v>
      </c>
      <c r="L118" s="136" t="n">
        <f aca="false">L117+E118</f>
        <v>327.443750588509</v>
      </c>
      <c r="M118" s="136" t="n">
        <f aca="false">M117+F118</f>
        <v>219.445244985604</v>
      </c>
      <c r="N118" s="136" t="n">
        <f aca="false">N117+G118</f>
        <v>151.496555279124</v>
      </c>
      <c r="O118" s="136" t="n">
        <f aca="false">O117+H118</f>
        <v>107.296768192842</v>
      </c>
      <c r="P118" s="136" t="n">
        <f aca="false">P117+I118</f>
        <v>77.7039369072339</v>
      </c>
      <c r="Q118" s="128"/>
      <c r="R118" s="136" t="n">
        <f aca="false">R$44+K118</f>
        <v>1073.44751185926</v>
      </c>
      <c r="S118" s="136" t="n">
        <f aca="false">S$44+L118</f>
        <v>1002.85163363038</v>
      </c>
      <c r="T118" s="136" t="n">
        <f aca="false">T$44+M118</f>
        <v>1012.11144105557</v>
      </c>
      <c r="U118" s="136" t="n">
        <f aca="false">U$44+N118</f>
        <v>1070.80172941945</v>
      </c>
      <c r="V118" s="136" t="n">
        <f aca="false">V$44+O118</f>
        <v>1162.62158544576</v>
      </c>
      <c r="W118" s="136" t="n">
        <f aca="false">W$44+P118</f>
        <v>1278.429062315</v>
      </c>
    </row>
    <row r="119" customFormat="false" ht="12.8" hidden="false" customHeight="false" outlineLevel="0" collapsed="false">
      <c r="B119" s="127"/>
      <c r="C119" s="130" t="n">
        <v>24</v>
      </c>
      <c r="D119" s="136" t="n">
        <f aca="false">D$50/(1+$C$91)^$C119</f>
        <v>5.78208838542087</v>
      </c>
      <c r="E119" s="136" t="n">
        <f aca="false">E$50/(1+$C$91)^$C119</f>
        <v>3.74232862558038</v>
      </c>
      <c r="F119" s="136" t="n">
        <f aca="false">F$50/(1+$C$91)^$C119</f>
        <v>2.50802228041039</v>
      </c>
      <c r="G119" s="136" t="n">
        <f aca="false">G$50/(1+$C$91)^$C119</f>
        <v>1.73144210105986</v>
      </c>
      <c r="H119" s="136" t="n">
        <f aca="false">H$50/(1+$C$91)^$C119</f>
        <v>1.22628624403018</v>
      </c>
      <c r="I119" s="136" t="n">
        <f aca="false">I$50/(1+$C$91)^$C119</f>
        <v>0.888072125015656</v>
      </c>
      <c r="J119" s="128"/>
      <c r="K119" s="136" t="n">
        <f aca="false">K118+D119</f>
        <v>511.699365188668</v>
      </c>
      <c r="L119" s="136" t="n">
        <f aca="false">L118+E119</f>
        <v>331.186079214089</v>
      </c>
      <c r="M119" s="136" t="n">
        <f aca="false">M118+F119</f>
        <v>221.953267266014</v>
      </c>
      <c r="N119" s="136" t="n">
        <f aca="false">N118+G119</f>
        <v>153.227997380184</v>
      </c>
      <c r="O119" s="136" t="n">
        <f aca="false">O118+H119</f>
        <v>108.523054436873</v>
      </c>
      <c r="P119" s="136" t="n">
        <f aca="false">P118+I119</f>
        <v>78.5920090322496</v>
      </c>
      <c r="Q119" s="128"/>
      <c r="R119" s="136" t="n">
        <f aca="false">R$44+K119</f>
        <v>1079.22960024468</v>
      </c>
      <c r="S119" s="136" t="n">
        <f aca="false">S$44+L119</f>
        <v>1006.59396225596</v>
      </c>
      <c r="T119" s="136" t="n">
        <f aca="false">T$44+M119</f>
        <v>1014.61946333598</v>
      </c>
      <c r="U119" s="136" t="n">
        <f aca="false">U$44+N119</f>
        <v>1072.5331715205</v>
      </c>
      <c r="V119" s="136" t="n">
        <f aca="false">V$44+O119</f>
        <v>1163.84787168979</v>
      </c>
      <c r="W119" s="136" t="n">
        <f aca="false">W$44+P119</f>
        <v>1279.31713444002</v>
      </c>
    </row>
    <row r="120" customFormat="false" ht="12.8" hidden="false" customHeight="false" outlineLevel="0" collapsed="false">
      <c r="B120" s="127"/>
      <c r="C120" s="130" t="n">
        <v>25</v>
      </c>
      <c r="D120" s="136" t="n">
        <f aca="false">D$50/(1+$C$91)^$C120</f>
        <v>5.25644398674624</v>
      </c>
      <c r="E120" s="136" t="n">
        <f aca="false">E$50/(1+$C$91)^$C120</f>
        <v>3.4021169323458</v>
      </c>
      <c r="F120" s="136" t="n">
        <f aca="false">F$50/(1+$C$91)^$C120</f>
        <v>2.28002025491854</v>
      </c>
      <c r="G120" s="136" t="n">
        <f aca="false">G$50/(1+$C$91)^$C120</f>
        <v>1.57403827369078</v>
      </c>
      <c r="H120" s="136" t="n">
        <f aca="false">H$50/(1+$C$91)^$C120</f>
        <v>1.11480567639107</v>
      </c>
      <c r="I120" s="136" t="n">
        <f aca="false">I$50/(1+$C$91)^$C120</f>
        <v>0.807338295468778</v>
      </c>
      <c r="J120" s="128"/>
      <c r="K120" s="136" t="n">
        <f aca="false">K119+D120</f>
        <v>516.955809175414</v>
      </c>
      <c r="L120" s="136" t="n">
        <f aca="false">L119+E120</f>
        <v>334.588196146435</v>
      </c>
      <c r="M120" s="136" t="n">
        <f aca="false">M119+F120</f>
        <v>224.233287520933</v>
      </c>
      <c r="N120" s="136" t="n">
        <f aca="false">N119+G120</f>
        <v>154.802035653875</v>
      </c>
      <c r="O120" s="136" t="n">
        <f aca="false">O119+H120</f>
        <v>109.637860113264</v>
      </c>
      <c r="P120" s="136" t="n">
        <f aca="false">P119+I120</f>
        <v>79.3993473277184</v>
      </c>
      <c r="Q120" s="128"/>
      <c r="R120" s="121" t="n">
        <f aca="false">R$44+K120</f>
        <v>1084.48604423143</v>
      </c>
      <c r="S120" s="121" t="n">
        <f aca="false">S$44+L120</f>
        <v>1009.9960791883</v>
      </c>
      <c r="T120" s="121" t="n">
        <f aca="false">T$44+M120</f>
        <v>1016.8994835909</v>
      </c>
      <c r="U120" s="121" t="n">
        <f aca="false">U$44+N120</f>
        <v>1074.1072097942</v>
      </c>
      <c r="V120" s="121" t="n">
        <f aca="false">V$44+O120</f>
        <v>1164.96267736618</v>
      </c>
      <c r="W120" s="121" t="n">
        <f aca="false">W$44+P120</f>
        <v>1280.12447273548</v>
      </c>
    </row>
    <row r="121" customFormat="false" ht="12.8" hidden="false" customHeight="false" outlineLevel="0" collapsed="false">
      <c r="B121" s="127"/>
      <c r="C121" s="130" t="n">
        <v>26</v>
      </c>
      <c r="D121" s="136" t="n">
        <f aca="false">D$50/(1+$C$91)^$C121</f>
        <v>4.77858544249658</v>
      </c>
      <c r="E121" s="136" t="n">
        <f aca="false">E$50/(1+$C$91)^$C121</f>
        <v>3.09283357485981</v>
      </c>
      <c r="F121" s="136" t="n">
        <f aca="false">F$50/(1+$C$91)^$C121</f>
        <v>2.07274568628958</v>
      </c>
      <c r="G121" s="136" t="n">
        <f aca="false">G$50/(1+$C$91)^$C121</f>
        <v>1.43094388517343</v>
      </c>
      <c r="H121" s="136" t="n">
        <f aca="false">H$50/(1+$C$91)^$C121</f>
        <v>1.01345970581006</v>
      </c>
      <c r="I121" s="136" t="n">
        <f aca="false">I$50/(1+$C$91)^$C121</f>
        <v>0.733943904971616</v>
      </c>
      <c r="J121" s="128"/>
      <c r="K121" s="136" t="n">
        <f aca="false">K120+D121</f>
        <v>521.734394617911</v>
      </c>
      <c r="L121" s="136" t="n">
        <f aca="false">L120+E121</f>
        <v>337.681029721295</v>
      </c>
      <c r="M121" s="136" t="n">
        <f aca="false">M120+F121</f>
        <v>226.306033207222</v>
      </c>
      <c r="N121" s="136" t="n">
        <f aca="false">N120+G121</f>
        <v>156.232979539048</v>
      </c>
      <c r="O121" s="136" t="n">
        <f aca="false">O120+H121</f>
        <v>110.651319819074</v>
      </c>
      <c r="P121" s="136" t="n">
        <f aca="false">P120+I121</f>
        <v>80.13329123269</v>
      </c>
      <c r="Q121" s="128"/>
      <c r="R121" s="136" t="n">
        <f aca="false">R$44+K121</f>
        <v>1089.26462967393</v>
      </c>
      <c r="S121" s="136" t="n">
        <f aca="false">S$44+L121</f>
        <v>1013.08891276316</v>
      </c>
      <c r="T121" s="136" t="n">
        <f aca="false">T$44+M121</f>
        <v>1018.97222927719</v>
      </c>
      <c r="U121" s="136" t="n">
        <f aca="false">U$44+N121</f>
        <v>1075.53815367937</v>
      </c>
      <c r="V121" s="136" t="n">
        <f aca="false">V$44+O121</f>
        <v>1165.97613707199</v>
      </c>
      <c r="W121" s="136" t="n">
        <f aca="false">W$44+P121</f>
        <v>1280.85841664046</v>
      </c>
    </row>
    <row r="122" customFormat="false" ht="12.8" hidden="false" customHeight="false" outlineLevel="0" collapsed="false">
      <c r="B122" s="127"/>
      <c r="C122" s="130" t="n">
        <v>27</v>
      </c>
      <c r="D122" s="136" t="n">
        <f aca="false">D$50/(1+$C$91)^$C122</f>
        <v>4.3441685840878</v>
      </c>
      <c r="E122" s="136" t="n">
        <f aca="false">E$50/(1+$C$91)^$C122</f>
        <v>2.81166688623619</v>
      </c>
      <c r="F122" s="136" t="n">
        <f aca="false">F$50/(1+$C$91)^$C122</f>
        <v>1.88431426026325</v>
      </c>
      <c r="G122" s="136" t="n">
        <f aca="false">G$50/(1+$C$91)^$C122</f>
        <v>1.30085807743039</v>
      </c>
      <c r="H122" s="136" t="n">
        <f aca="false">H$50/(1+$C$91)^$C122</f>
        <v>0.921327005281876</v>
      </c>
      <c r="I122" s="136" t="n">
        <f aca="false">I$50/(1+$C$91)^$C122</f>
        <v>0.667221731792378</v>
      </c>
      <c r="J122" s="128"/>
      <c r="K122" s="136" t="n">
        <f aca="false">K121+D122</f>
        <v>526.078563201999</v>
      </c>
      <c r="L122" s="136" t="n">
        <f aca="false">L121+E122</f>
        <v>340.492696607531</v>
      </c>
      <c r="M122" s="136" t="n">
        <f aca="false">M121+F122</f>
        <v>228.190347467485</v>
      </c>
      <c r="N122" s="136" t="n">
        <f aca="false">N121+G122</f>
        <v>157.533837616479</v>
      </c>
      <c r="O122" s="136" t="n">
        <f aca="false">O121+H122</f>
        <v>111.572646824356</v>
      </c>
      <c r="P122" s="136" t="n">
        <f aca="false">P121+I122</f>
        <v>80.8005129644824</v>
      </c>
      <c r="Q122" s="128"/>
      <c r="R122" s="136" t="n">
        <f aca="false">R$44+K122</f>
        <v>1093.60879825801</v>
      </c>
      <c r="S122" s="136" t="n">
        <f aca="false">S$44+L122</f>
        <v>1015.9005796494</v>
      </c>
      <c r="T122" s="136" t="n">
        <f aca="false">T$44+M122</f>
        <v>1020.85654353746</v>
      </c>
      <c r="U122" s="136" t="n">
        <f aca="false">U$44+N122</f>
        <v>1076.8390117568</v>
      </c>
      <c r="V122" s="136" t="n">
        <f aca="false">V$44+O122</f>
        <v>1166.89746407727</v>
      </c>
      <c r="W122" s="136" t="n">
        <f aca="false">W$44+P122</f>
        <v>1281.52563837225</v>
      </c>
    </row>
    <row r="123" customFormat="false" ht="12.8" hidden="false" customHeight="false" outlineLevel="0" collapsed="false">
      <c r="B123" s="127"/>
      <c r="C123" s="130" t="n">
        <v>28</v>
      </c>
      <c r="D123" s="136" t="n">
        <f aca="false">D$50/(1+$C$91)^$C123</f>
        <v>3.94924416735255</v>
      </c>
      <c r="E123" s="136" t="n">
        <f aca="false">E$50/(1+$C$91)^$C123</f>
        <v>2.55606080566927</v>
      </c>
      <c r="F123" s="136" t="n">
        <f aca="false">F$50/(1+$C$91)^$C123</f>
        <v>1.71301296387569</v>
      </c>
      <c r="G123" s="136" t="n">
        <f aca="false">G$50/(1+$C$91)^$C123</f>
        <v>1.18259825220945</v>
      </c>
      <c r="H123" s="136" t="n">
        <f aca="false">H$50/(1+$C$91)^$C123</f>
        <v>0.837570004801705</v>
      </c>
      <c r="I123" s="136" t="n">
        <f aca="false">I$50/(1+$C$91)^$C123</f>
        <v>0.606565210720344</v>
      </c>
      <c r="J123" s="128"/>
      <c r="K123" s="136" t="n">
        <f aca="false">K122+D123</f>
        <v>530.027807369351</v>
      </c>
      <c r="L123" s="136" t="n">
        <f aca="false">L122+E123</f>
        <v>343.0487574132</v>
      </c>
      <c r="M123" s="136" t="n">
        <f aca="false">M122+F123</f>
        <v>229.903360431361</v>
      </c>
      <c r="N123" s="136" t="n">
        <f aca="false">N122+G123</f>
        <v>158.716435868688</v>
      </c>
      <c r="O123" s="136" t="n">
        <f aca="false">O122+H123</f>
        <v>112.410216829157</v>
      </c>
      <c r="P123" s="136" t="n">
        <f aca="false">P122+I123</f>
        <v>81.4070781752027</v>
      </c>
      <c r="Q123" s="128"/>
      <c r="R123" s="136" t="n">
        <f aca="false">R$44+K123</f>
        <v>1097.55804242537</v>
      </c>
      <c r="S123" s="136" t="n">
        <f aca="false">S$44+L123</f>
        <v>1018.45664045507</v>
      </c>
      <c r="T123" s="136" t="n">
        <f aca="false">T$44+M123</f>
        <v>1022.56955650133</v>
      </c>
      <c r="U123" s="136" t="n">
        <f aca="false">U$44+N123</f>
        <v>1078.02161000901</v>
      </c>
      <c r="V123" s="136" t="n">
        <f aca="false">V$44+O123</f>
        <v>1167.73503408208</v>
      </c>
      <c r="W123" s="136" t="n">
        <f aca="false">W$44+P123</f>
        <v>1282.13220358297</v>
      </c>
    </row>
    <row r="124" customFormat="false" ht="12.8" hidden="false" customHeight="false" outlineLevel="0" collapsed="false">
      <c r="B124" s="127"/>
      <c r="C124" s="130" t="n">
        <v>29</v>
      </c>
      <c r="D124" s="136" t="n">
        <f aca="false">D$50/(1+$C$91)^$C124</f>
        <v>3.5902219703205</v>
      </c>
      <c r="E124" s="136" t="n">
        <f aca="false">E$50/(1+$C$91)^$C124</f>
        <v>2.32369164151752</v>
      </c>
      <c r="F124" s="136" t="n">
        <f aca="false">F$50/(1+$C$91)^$C124</f>
        <v>1.55728451261426</v>
      </c>
      <c r="G124" s="136" t="n">
        <f aca="false">G$50/(1+$C$91)^$C124</f>
        <v>1.07508932019041</v>
      </c>
      <c r="H124" s="136" t="n">
        <f aca="false">H$50/(1+$C$91)^$C124</f>
        <v>0.76142727709246</v>
      </c>
      <c r="I124" s="136" t="n">
        <f aca="false">I$50/(1+$C$91)^$C124</f>
        <v>0.551422918836676</v>
      </c>
      <c r="J124" s="128"/>
      <c r="K124" s="136" t="n">
        <f aca="false">K123+D124</f>
        <v>533.618029339671</v>
      </c>
      <c r="L124" s="136" t="n">
        <f aca="false">L123+E124</f>
        <v>345.372449054718</v>
      </c>
      <c r="M124" s="136" t="n">
        <f aca="false">M123+F124</f>
        <v>231.460644943975</v>
      </c>
      <c r="N124" s="136" t="n">
        <f aca="false">N123+G124</f>
        <v>159.791525188879</v>
      </c>
      <c r="O124" s="136" t="n">
        <f aca="false">O123+H124</f>
        <v>113.17164410625</v>
      </c>
      <c r="P124" s="136" t="n">
        <f aca="false">P123+I124</f>
        <v>81.9585010940394</v>
      </c>
      <c r="Q124" s="128"/>
      <c r="R124" s="136" t="n">
        <f aca="false">R$44+K124</f>
        <v>1101.14826439569</v>
      </c>
      <c r="S124" s="136" t="n">
        <f aca="false">S$44+L124</f>
        <v>1020.78033209659</v>
      </c>
      <c r="T124" s="136" t="n">
        <f aca="false">T$44+M124</f>
        <v>1024.12684101395</v>
      </c>
      <c r="U124" s="136" t="n">
        <f aca="false">U$44+N124</f>
        <v>1079.0966993292</v>
      </c>
      <c r="V124" s="136" t="n">
        <f aca="false">V$44+O124</f>
        <v>1168.49646135917</v>
      </c>
      <c r="W124" s="136" t="n">
        <f aca="false">W$44+P124</f>
        <v>1282.68362650181</v>
      </c>
    </row>
    <row r="125" customFormat="false" ht="12.8" hidden="false" customHeight="false" outlineLevel="0" collapsed="false">
      <c r="B125" s="132"/>
      <c r="C125" s="130" t="n">
        <v>30</v>
      </c>
      <c r="D125" s="136" t="n">
        <f aca="false">D$50/(1+$C$91)^$C125</f>
        <v>3.26383815483682</v>
      </c>
      <c r="E125" s="136" t="n">
        <f aca="false">E$50/(1+$C$91)^$C125</f>
        <v>2.11244694683411</v>
      </c>
      <c r="F125" s="136" t="n">
        <f aca="false">F$50/(1+$C$91)^$C125</f>
        <v>1.41571319328569</v>
      </c>
      <c r="G125" s="136" t="n">
        <f aca="false">G$50/(1+$C$91)^$C125</f>
        <v>0.977353927445826</v>
      </c>
      <c r="H125" s="136" t="n">
        <f aca="false">H$50/(1+$C$91)^$C125</f>
        <v>0.692206615538599</v>
      </c>
      <c r="I125" s="136" t="n">
        <f aca="false">I$50/(1+$C$91)^$C125</f>
        <v>0.501293562578797</v>
      </c>
      <c r="J125" s="133"/>
      <c r="K125" s="136" t="n">
        <f aca="false">K124+D125</f>
        <v>536.881867494508</v>
      </c>
      <c r="L125" s="136" t="n">
        <f aca="false">L124+E125</f>
        <v>347.484896001552</v>
      </c>
      <c r="M125" s="136" t="n">
        <f aca="false">M124+F125</f>
        <v>232.876358137261</v>
      </c>
      <c r="N125" s="136" t="n">
        <f aca="false">N124+G125</f>
        <v>160.768879116324</v>
      </c>
      <c r="O125" s="136" t="n">
        <f aca="false">O124+H125</f>
        <v>113.863850721788</v>
      </c>
      <c r="P125" s="136" t="n">
        <f aca="false">P124+I125</f>
        <v>82.4597946566182</v>
      </c>
      <c r="Q125" s="133"/>
      <c r="R125" s="121" t="n">
        <f aca="false">R$44+K125</f>
        <v>1104.41210255052</v>
      </c>
      <c r="S125" s="121" t="n">
        <f aca="false">S$44+L125</f>
        <v>1022.89277904342</v>
      </c>
      <c r="T125" s="121" t="n">
        <f aca="false">T$44+M125</f>
        <v>1025.54255420723</v>
      </c>
      <c r="U125" s="121" t="n">
        <f aca="false">U$44+N125</f>
        <v>1080.07405325665</v>
      </c>
      <c r="V125" s="121" t="n">
        <f aca="false">V$44+O125</f>
        <v>1169.18866797471</v>
      </c>
      <c r="W125" s="121" t="n">
        <f aca="false">W$44+P125</f>
        <v>1283.18492006438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480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2024-03-20T09:20:25Z</dcterms:created>
  <dc:creator/>
  <dc:description/>
  <dc:language>pl-PL</dc:language>
  <cp:lastModifiedBy/>
  <dcterms:modified xsi:type="dcterms:W3CDTF">2024-03-26T12:27:01Z</dcterms:modified>
  <cp:revision>22</cp:revision>
  <dc:subject/>
  <dc:title/>
</cp:coreProperties>
</file>