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1.xml" ContentType="application/vnd.openxmlformats-officedocument.drawingml.chart+xml"/>
  <Override PartName="/xl/charts/chart9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<sst xmlns="http://schemas.openxmlformats.org/spreadsheetml/2006/main" count="122" uniqueCount="67">
  <si>
    <t xml:space="preserve">Q1</t>
  </si>
  <si>
    <t xml:space="preserve">H1</t>
  </si>
  <si>
    <t xml:space="preserve">P1</t>
  </si>
  <si>
    <t xml:space="preserve">Eta1</t>
  </si>
  <si>
    <t xml:space="preserve">Pompa 1</t>
  </si>
  <si>
    <t xml:space="preserve">m3/h</t>
  </si>
  <si>
    <t xml:space="preserve">m</t>
  </si>
  <si>
    <t xml:space="preserve">kW</t>
  </si>
  <si>
    <t xml:space="preserve">Q 21</t>
  </si>
  <si>
    <t xml:space="preserve">Q 32</t>
  </si>
  <si>
    <t xml:space="preserve">Q 21^2</t>
  </si>
  <si>
    <t xml:space="preserve">Q 32^2</t>
  </si>
  <si>
    <t xml:space="preserve">H 21</t>
  </si>
  <si>
    <t xml:space="preserve">H 32</t>
  </si>
  <si>
    <t xml:space="preserve">P 21</t>
  </si>
  <si>
    <t xml:space="preserve">P 32</t>
  </si>
  <si>
    <t xml:space="preserve">A2.1</t>
  </si>
  <si>
    <t xml:space="preserve">A1.1</t>
  </si>
  <si>
    <t xml:space="preserve">A0.1</t>
  </si>
  <si>
    <t xml:space="preserve">B2.1</t>
  </si>
  <si>
    <t xml:space="preserve">B1.1</t>
  </si>
  <si>
    <t xml:space="preserve">B0.1</t>
  </si>
  <si>
    <t xml:space="preserve">Pompa 2</t>
  </si>
  <si>
    <t xml:space="preserve">Q2</t>
  </si>
  <si>
    <t xml:space="preserve">H2</t>
  </si>
  <si>
    <t xml:space="preserve">P2</t>
  </si>
  <si>
    <t xml:space="preserve">Eta2</t>
  </si>
  <si>
    <t xml:space="preserve">A2.2</t>
  </si>
  <si>
    <t xml:space="preserve">A1.2</t>
  </si>
  <si>
    <t xml:space="preserve">A0.2</t>
  </si>
  <si>
    <t xml:space="preserve">B2.2</t>
  </si>
  <si>
    <t xml:space="preserve">B1.2</t>
  </si>
  <si>
    <t xml:space="preserve">B0.2</t>
  </si>
  <si>
    <t xml:space="preserve">Charakterystyka układu</t>
  </si>
  <si>
    <t xml:space="preserve">Q</t>
  </si>
  <si>
    <t xml:space="preserve">Hu</t>
  </si>
  <si>
    <t xml:space="preserve">Qw</t>
  </si>
  <si>
    <t xml:space="preserve">H0</t>
  </si>
  <si>
    <t xml:space="preserve">Hw</t>
  </si>
  <si>
    <t xml:space="preserve">n0</t>
  </si>
  <si>
    <t xml:space="preserve">Przeliczenie charakterystyk pompy</t>
  </si>
  <si>
    <t xml:space="preserve">n</t>
  </si>
  <si>
    <t xml:space="preserve">m0</t>
  </si>
  <si>
    <t xml:space="preserve">r1</t>
  </si>
  <si>
    <t xml:space="preserve">A2</t>
  </si>
  <si>
    <t xml:space="preserve">Q1n</t>
  </si>
  <si>
    <t xml:space="preserve">H1n</t>
  </si>
  <si>
    <t xml:space="preserve">P1n</t>
  </si>
  <si>
    <t xml:space="preserve">Eta1n</t>
  </si>
  <si>
    <t xml:space="preserve">A1 r</t>
  </si>
  <si>
    <t xml:space="preserve">A0 r^2</t>
  </si>
  <si>
    <t xml:space="preserve">B2 r</t>
  </si>
  <si>
    <t xml:space="preserve">B1 r^2</t>
  </si>
  <si>
    <t xml:space="preserve">B0 r^3</t>
  </si>
  <si>
    <t xml:space="preserve">Funkcja wydajności pompy 1</t>
  </si>
  <si>
    <t xml:space="preserve">r2</t>
  </si>
  <si>
    <t xml:space="preserve">n1</t>
  </si>
  <si>
    <t xml:space="preserve">n2</t>
  </si>
  <si>
    <t xml:space="preserve">P1+P2</t>
  </si>
  <si>
    <t xml:space="preserve">-</t>
  </si>
  <si>
    <t xml:space="preserve">m^3/h</t>
  </si>
  <si>
    <t xml:space="preserve">obr/min</t>
  </si>
  <si>
    <t xml:space="preserve">Funkcja mocy pompy 1</t>
  </si>
  <si>
    <t xml:space="preserve">Funkcja wydajności pompy 2</t>
  </si>
  <si>
    <t xml:space="preserve">Funkcja prędkości pompy 2</t>
  </si>
  <si>
    <t xml:space="preserve">Funkcja mocy pompy 2</t>
  </si>
  <si>
    <t xml:space="preserve">Funkcja mocy pomp 1 + 2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</si>
</sst>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"/>
    <numFmt numFmtId="166" formatCode="#,##0.000"/>
    <numFmt numFmtId="167" formatCode="#,##0.0000000"/>
    <numFmt numFmtId="168" formatCode="#,##0.000000"/>
    <numFmt numFmtId="169" formatCode="#,##0.00000000"/>
    <numFmt numFmtId="170" formatCode="#,##0.00000"/>
    <numFmt numFmtId="171" formatCode="0.0"/>
    <numFmt numFmtId="172" formatCode="0.0000"/>
    <numFmt numFmtId="173" formatCode="#,##0.0"/>
    <numFmt numFmtId="174" formatCode="#,##0"/>
    <numFmt numFmtId="175" formatCode="General"/>
  </numFmts>
  <fonts count="8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i val="true"/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6F9D4"/>
        <bgColor rgb="FFFFF5CE"/>
      </patternFill>
    </fill>
    <fill>
      <patternFill patternType="solid">
        <fgColor rgb="FFE8F2A1"/>
        <bgColor rgb="FFF6F9D4"/>
      </patternFill>
    </fill>
    <fill>
      <patternFill patternType="solid">
        <fgColor rgb="FFFFF5CE"/>
        <bgColor rgb="FFF6F9D4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5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4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2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5CE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6F9D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83CAFF"/>
      <rgbColor rgb="FFFF99CC"/>
      <rgbColor rgb="FFCC99FF"/>
      <rgbColor rgb="FFFFCC99"/>
      <rgbColor rgb="FF3366FF"/>
      <rgbColor rgb="FF33CCCC"/>
      <rgbColor rgb="FFAECF00"/>
      <rgbColor rgb="FFFFD320"/>
      <rgbColor rgb="FFFF950E"/>
      <rgbColor rgb="FFFF420E"/>
      <rgbColor rgb="FF3465A4"/>
      <rgbColor rgb="FF969696"/>
      <rgbColor rgb="FF004586"/>
      <rgbColor rgb="FF579D1C"/>
      <rgbColor rgb="FF003300"/>
      <rgbColor rgb="FF314004"/>
      <rgbColor rgb="FF993300"/>
      <rgbColor rgb="FF993366"/>
      <rgbColor rgb="FF4B1F6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Arkusz1!$J$155:$J$163</c:f>
              <c:numCache>
                <c:formatCode>General</c:formatCode>
                <c:ptCount val="9"/>
              </c:numCache>
            </c:numRef>
          </c:xVal>
          <c:yVal>
            <c:numRef>
              <c:f>Arkusz1!$K$155:$K$163</c:f>
              <c:numCache>
                <c:formatCode>General</c:formatCode>
                <c:ptCount val="9"/>
              </c:numCache>
            </c:numRef>
          </c:yVal>
          <c:smooth val="0"/>
        </c:ser>
        <c:ser>
          <c:idx val="1"/>
          <c:order val="1"/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Arkusz1!$AC$154:$AC$156</c:f>
              <c:numCache>
                <c:formatCode>General</c:formatCode>
                <c:ptCount val="3"/>
              </c:numCache>
            </c:numRef>
          </c:xVal>
          <c:yVal>
            <c:numRef>
              <c:f>Arkusz1!$AD$154:$AD$156</c:f>
              <c:numCache>
                <c:formatCode>General</c:formatCode>
                <c:ptCount val="3"/>
              </c:numCache>
            </c:numRef>
          </c:yVal>
          <c:smooth val="0"/>
        </c:ser>
        <c:ser>
          <c:idx val="2"/>
          <c:order val="2"/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Arkusz1!$Q$155:$Q$163</c:f>
              <c:numCache>
                <c:formatCode>General</c:formatCode>
                <c:ptCount val="9"/>
              </c:numCache>
            </c:numRef>
          </c:xVal>
          <c:yVal>
            <c:numRef>
              <c:f>Arkusz1!$R$155:$R$163</c:f>
              <c:numCache>
                <c:formatCode>General</c:formatCode>
                <c:ptCount val="9"/>
              </c:numCache>
            </c:numRef>
          </c:yVal>
          <c:smooth val="0"/>
        </c:ser>
        <c:ser>
          <c:idx val="3"/>
          <c:order val="3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Arkusz1!$O$155:$O$163</c:f>
              <c:numCache>
                <c:formatCode>General</c:formatCode>
                <c:ptCount val="9"/>
              </c:numCache>
            </c:numRef>
          </c:xVal>
          <c:yVal>
            <c:numRef>
              <c:f>Arkusz1!$P$155:$P$163</c:f>
              <c:numCache>
                <c:formatCode>General</c:formatCode>
                <c:ptCount val="9"/>
              </c:numCache>
            </c:numRef>
          </c:yVal>
          <c:smooth val="0"/>
        </c:ser>
        <c:axId val="5480475"/>
        <c:axId val="19144995"/>
      </c:scatterChart>
      <c:valAx>
        <c:axId val="54804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9144995"/>
        <c:crosses val="autoZero"/>
        <c:crossBetween val="midCat"/>
      </c:valAx>
      <c:valAx>
        <c:axId val="1914499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480475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"/>
        <c:varyColors val="0"/>
        <c:ser>
          <c:idx val="0"/>
          <c:order val="0"/>
          <c:tx>
            <c:strRef>
              <c:f>Arkusz1!$R$129</c:f>
              <c:strCache>
                <c:ptCount val="1"/>
                <c:pt idx="0">
                  <c:v>n2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Arkusz1!$N$102:$N$122</c:f>
              <c:numCache>
                <c:formatCode>General</c:formatCode>
                <c:ptCount val="21"/>
                <c:pt idx="0">
                  <c:v>3300</c:v>
                </c:pt>
                <c:pt idx="1">
                  <c:v>3240</c:v>
                </c:pt>
                <c:pt idx="2">
                  <c:v>3180</c:v>
                </c:pt>
                <c:pt idx="3">
                  <c:v>3120</c:v>
                </c:pt>
                <c:pt idx="4">
                  <c:v>3060</c:v>
                </c:pt>
                <c:pt idx="5">
                  <c:v>3000</c:v>
                </c:pt>
                <c:pt idx="6">
                  <c:v>2940</c:v>
                </c:pt>
                <c:pt idx="7">
                  <c:v>2880</c:v>
                </c:pt>
                <c:pt idx="8">
                  <c:v>2820</c:v>
                </c:pt>
                <c:pt idx="9">
                  <c:v>2760</c:v>
                </c:pt>
                <c:pt idx="10">
                  <c:v>2700</c:v>
                </c:pt>
                <c:pt idx="11">
                  <c:v>2640</c:v>
                </c:pt>
                <c:pt idx="12">
                  <c:v>2580</c:v>
                </c:pt>
                <c:pt idx="13">
                  <c:v>2520</c:v>
                </c:pt>
                <c:pt idx="14">
                  <c:v>2460</c:v>
                </c:pt>
                <c:pt idx="15">
                  <c:v>2400</c:v>
                </c:pt>
                <c:pt idx="16">
                  <c:v>2340</c:v>
                </c:pt>
                <c:pt idx="17">
                  <c:v>2280</c:v>
                </c:pt>
                <c:pt idx="18">
                  <c:v>2220</c:v>
                </c:pt>
                <c:pt idx="19">
                  <c:v>2160</c:v>
                </c:pt>
                <c:pt idx="20">
                  <c:v>2100</c:v>
                </c:pt>
              </c:numCache>
            </c:numRef>
          </c:xVal>
          <c:yVal>
            <c:numRef>
              <c:f>Arkusz1!$R$102:$R$122</c:f>
              <c:numCache>
                <c:formatCode>General</c:formatCode>
                <c:ptCount val="21"/>
                <c:pt idx="0">
                  <c:v>2237.12321297246</c:v>
                </c:pt>
                <c:pt idx="1">
                  <c:v>2255.83542031763</c:v>
                </c:pt>
                <c:pt idx="2">
                  <c:v>2280.33837760735</c:v>
                </c:pt>
                <c:pt idx="3">
                  <c:v>2310.60074597237</c:v>
                </c:pt>
                <c:pt idx="4">
                  <c:v>2346.59066399502</c:v>
                </c:pt>
                <c:pt idx="5">
                  <c:v>2388.28495279265</c:v>
                </c:pt>
                <c:pt idx="6">
                  <c:v>2435.67953442941</c:v>
                </c:pt>
                <c:pt idx="7">
                  <c:v>2488.80141752678</c:v>
                </c:pt>
                <c:pt idx="8">
                  <c:v>2547.72294262918</c:v>
                </c:pt>
                <c:pt idx="9">
                  <c:v>2612.57949545944</c:v>
                </c:pt>
                <c:pt idx="10">
                  <c:v>2683.59272466635</c:v>
                </c:pt>
                <c:pt idx="11">
                  <c:v>2761.10271898654</c:v>
                </c:pt>
                <c:pt idx="12">
                  <c:v>2845.61519109447</c:v>
                </c:pt>
                <c:pt idx="13">
                  <c:v>2937.87478785542</c:v>
                </c:pt>
                <c:pt idx="14">
                  <c:v>3038.98635504784</c:v>
                </c:pt>
                <c:pt idx="15">
                  <c:v>3150.63074589522</c:v>
                </c:pt>
                <c:pt idx="16">
                  <c:v>3275.48607368636</c:v>
                </c:pt>
                <c:pt idx="17">
                  <c:v>3418.16085445163</c:v>
                </c:pt>
                <c:pt idx="18">
                  <c:v>3587.69544846557</c:v>
                </c:pt>
                <c:pt idx="19">
                  <c:v>3806.97199402104</c:v>
                </c:pt>
                <c:pt idx="20">
                  <c:v>4216.18150377752</c:v>
                </c:pt>
              </c:numCache>
            </c:numRef>
          </c:yVal>
          <c:smooth val="0"/>
        </c:ser>
        <c:axId val="36049032"/>
        <c:axId val="4437132"/>
      </c:scatterChart>
      <c:scatterChart>
        <c:scatterStyle val="line"/>
        <c:varyColors val="0"/>
        <c:ser>
          <c:idx val="1"/>
          <c:order val="1"/>
          <c:tx>
            <c:strRef>
              <c:f>Arkusz1!$O$129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Arkusz1!$N$102:$N$122</c:f>
              <c:numCache>
                <c:formatCode>General</c:formatCode>
                <c:ptCount val="21"/>
                <c:pt idx="0">
                  <c:v>3300</c:v>
                </c:pt>
                <c:pt idx="1">
                  <c:v>3240</c:v>
                </c:pt>
                <c:pt idx="2">
                  <c:v>3180</c:v>
                </c:pt>
                <c:pt idx="3">
                  <c:v>3120</c:v>
                </c:pt>
                <c:pt idx="4">
                  <c:v>3060</c:v>
                </c:pt>
                <c:pt idx="5">
                  <c:v>3000</c:v>
                </c:pt>
                <c:pt idx="6">
                  <c:v>2940</c:v>
                </c:pt>
                <c:pt idx="7">
                  <c:v>2880</c:v>
                </c:pt>
                <c:pt idx="8">
                  <c:v>2820</c:v>
                </c:pt>
                <c:pt idx="9">
                  <c:v>2760</c:v>
                </c:pt>
                <c:pt idx="10">
                  <c:v>2700</c:v>
                </c:pt>
                <c:pt idx="11">
                  <c:v>2640</c:v>
                </c:pt>
                <c:pt idx="12">
                  <c:v>2580</c:v>
                </c:pt>
                <c:pt idx="13">
                  <c:v>2520</c:v>
                </c:pt>
                <c:pt idx="14">
                  <c:v>2460</c:v>
                </c:pt>
                <c:pt idx="15">
                  <c:v>2400</c:v>
                </c:pt>
                <c:pt idx="16">
                  <c:v>2340</c:v>
                </c:pt>
                <c:pt idx="17">
                  <c:v>2280</c:v>
                </c:pt>
                <c:pt idx="18">
                  <c:v>2220</c:v>
                </c:pt>
                <c:pt idx="19">
                  <c:v>2160</c:v>
                </c:pt>
                <c:pt idx="20">
                  <c:v>2100</c:v>
                </c:pt>
              </c:numCache>
            </c:numRef>
          </c:xVal>
          <c:yVal>
            <c:numRef>
              <c:f>Arkusz1!$O$102:$O$122</c:f>
              <c:numCache>
                <c:formatCode>General</c:formatCode>
                <c:ptCount val="21"/>
                <c:pt idx="0">
                  <c:v>259.728815704678</c:v>
                </c:pt>
                <c:pt idx="1">
                  <c:v>252.003013163244</c:v>
                </c:pt>
                <c:pt idx="2">
                  <c:v>244.178246367449</c:v>
                </c:pt>
                <c:pt idx="3">
                  <c:v>236.244348419407</c:v>
                </c:pt>
                <c:pt idx="4">
                  <c:v>228.189528337153</c:v>
                </c:pt>
                <c:pt idx="5">
                  <c:v>219.999999999999</c:v>
                </c:pt>
                <c:pt idx="6">
                  <c:v>211.659496409606</c:v>
                </c:pt>
                <c:pt idx="7">
                  <c:v>203.148623074731</c:v>
                </c:pt>
                <c:pt idx="8">
                  <c:v>194.443980679575</c:v>
                </c:pt>
                <c:pt idx="9">
                  <c:v>185.51694840678</c:v>
                </c:pt>
                <c:pt idx="10">
                  <c:v>176.33195335088</c:v>
                </c:pt>
                <c:pt idx="11">
                  <c:v>166.843934634312</c:v>
                </c:pt>
                <c:pt idx="12">
                  <c:v>156.994493502171</c:v>
                </c:pt>
                <c:pt idx="13">
                  <c:v>146.705792049736</c:v>
                </c:pt>
                <c:pt idx="14">
                  <c:v>135.870355531344</c:v>
                </c:pt>
                <c:pt idx="15">
                  <c:v>124.332831626397</c:v>
                </c:pt>
                <c:pt idx="16">
                  <c:v>111.85429800957</c:v>
                </c:pt>
                <c:pt idx="17">
                  <c:v>98.0330918249358</c:v>
                </c:pt>
                <c:pt idx="18">
                  <c:v>82.0923614906008</c:v>
                </c:pt>
                <c:pt idx="19">
                  <c:v>62.0799999999997</c:v>
                </c:pt>
                <c:pt idx="20">
                  <c:v>26.0566238913094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Arkusz1!$Q$129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Arkusz1!$N$102:$N$122</c:f>
              <c:numCache>
                <c:formatCode>General</c:formatCode>
                <c:ptCount val="21"/>
                <c:pt idx="0">
                  <c:v>3300</c:v>
                </c:pt>
                <c:pt idx="1">
                  <c:v>3240</c:v>
                </c:pt>
                <c:pt idx="2">
                  <c:v>3180</c:v>
                </c:pt>
                <c:pt idx="3">
                  <c:v>3120</c:v>
                </c:pt>
                <c:pt idx="4">
                  <c:v>3060</c:v>
                </c:pt>
                <c:pt idx="5">
                  <c:v>3000</c:v>
                </c:pt>
                <c:pt idx="6">
                  <c:v>2940</c:v>
                </c:pt>
                <c:pt idx="7">
                  <c:v>2880</c:v>
                </c:pt>
                <c:pt idx="8">
                  <c:v>2820</c:v>
                </c:pt>
                <c:pt idx="9">
                  <c:v>2760</c:v>
                </c:pt>
                <c:pt idx="10">
                  <c:v>2700</c:v>
                </c:pt>
                <c:pt idx="11">
                  <c:v>2640</c:v>
                </c:pt>
                <c:pt idx="12">
                  <c:v>2580</c:v>
                </c:pt>
                <c:pt idx="13">
                  <c:v>2520</c:v>
                </c:pt>
                <c:pt idx="14">
                  <c:v>2460</c:v>
                </c:pt>
                <c:pt idx="15">
                  <c:v>2400</c:v>
                </c:pt>
                <c:pt idx="16">
                  <c:v>2340</c:v>
                </c:pt>
                <c:pt idx="17">
                  <c:v>2280</c:v>
                </c:pt>
                <c:pt idx="18">
                  <c:v>2220</c:v>
                </c:pt>
                <c:pt idx="19">
                  <c:v>2160</c:v>
                </c:pt>
                <c:pt idx="20">
                  <c:v>2100</c:v>
                </c:pt>
              </c:numCache>
            </c:numRef>
          </c:xVal>
          <c:yVal>
            <c:numRef>
              <c:f>Arkusz1!$Q$102:$Q$122</c:f>
              <c:numCache>
                <c:formatCode>General</c:formatCode>
                <c:ptCount val="21"/>
                <c:pt idx="0">
                  <c:v>40.271184295322</c:v>
                </c:pt>
                <c:pt idx="1">
                  <c:v>47.996986836756</c:v>
                </c:pt>
                <c:pt idx="2">
                  <c:v>55.821753632551</c:v>
                </c:pt>
                <c:pt idx="3">
                  <c:v>63.755651580593</c:v>
                </c:pt>
                <c:pt idx="4">
                  <c:v>71.810471662847</c:v>
                </c:pt>
                <c:pt idx="5">
                  <c:v>80.000000000001</c:v>
                </c:pt>
                <c:pt idx="6">
                  <c:v>88.340503590394</c:v>
                </c:pt>
                <c:pt idx="7">
                  <c:v>96.851376925269</c:v>
                </c:pt>
                <c:pt idx="8">
                  <c:v>105.556019320425</c:v>
                </c:pt>
                <c:pt idx="9">
                  <c:v>114.48305159322</c:v>
                </c:pt>
                <c:pt idx="10">
                  <c:v>123.66804664912</c:v>
                </c:pt>
                <c:pt idx="11">
                  <c:v>133.156065365688</c:v>
                </c:pt>
                <c:pt idx="12">
                  <c:v>143.005506497829</c:v>
                </c:pt>
                <c:pt idx="13">
                  <c:v>153.294207950264</c:v>
                </c:pt>
                <c:pt idx="14">
                  <c:v>164.129644468656</c:v>
                </c:pt>
                <c:pt idx="15">
                  <c:v>175.667168373603</c:v>
                </c:pt>
                <c:pt idx="16">
                  <c:v>188.14570199043</c:v>
                </c:pt>
                <c:pt idx="17">
                  <c:v>201.966908175064</c:v>
                </c:pt>
                <c:pt idx="18">
                  <c:v>217.907638509399</c:v>
                </c:pt>
                <c:pt idx="19">
                  <c:v>237.92</c:v>
                </c:pt>
                <c:pt idx="20">
                  <c:v>273.943376108691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Arkusz1!$P$129</c:f>
              <c:strCache>
                <c:ptCount val="1"/>
                <c:pt idx="0">
                  <c:v>P1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Arkusz1!$N$102:$N$122</c:f>
              <c:numCache>
                <c:formatCode>General</c:formatCode>
                <c:ptCount val="21"/>
                <c:pt idx="0">
                  <c:v>3300</c:v>
                </c:pt>
                <c:pt idx="1">
                  <c:v>3240</c:v>
                </c:pt>
                <c:pt idx="2">
                  <c:v>3180</c:v>
                </c:pt>
                <c:pt idx="3">
                  <c:v>3120</c:v>
                </c:pt>
                <c:pt idx="4">
                  <c:v>3060</c:v>
                </c:pt>
                <c:pt idx="5">
                  <c:v>3000</c:v>
                </c:pt>
                <c:pt idx="6">
                  <c:v>2940</c:v>
                </c:pt>
                <c:pt idx="7">
                  <c:v>2880</c:v>
                </c:pt>
                <c:pt idx="8">
                  <c:v>2820</c:v>
                </c:pt>
                <c:pt idx="9">
                  <c:v>2760</c:v>
                </c:pt>
                <c:pt idx="10">
                  <c:v>2700</c:v>
                </c:pt>
                <c:pt idx="11">
                  <c:v>2640</c:v>
                </c:pt>
                <c:pt idx="12">
                  <c:v>2580</c:v>
                </c:pt>
                <c:pt idx="13">
                  <c:v>2520</c:v>
                </c:pt>
                <c:pt idx="14">
                  <c:v>2460</c:v>
                </c:pt>
                <c:pt idx="15">
                  <c:v>2400</c:v>
                </c:pt>
                <c:pt idx="16">
                  <c:v>2340</c:v>
                </c:pt>
                <c:pt idx="17">
                  <c:v>2280</c:v>
                </c:pt>
                <c:pt idx="18">
                  <c:v>2220</c:v>
                </c:pt>
                <c:pt idx="19">
                  <c:v>2160</c:v>
                </c:pt>
                <c:pt idx="20">
                  <c:v>2100</c:v>
                </c:pt>
              </c:numCache>
            </c:numRef>
          </c:xVal>
          <c:yVal>
            <c:numRef>
              <c:f>Arkusz1!$P$102:$P$122</c:f>
              <c:numCache>
                <c:formatCode>General</c:formatCode>
                <c:ptCount val="21"/>
                <c:pt idx="0">
                  <c:v>59.4128061374775</c:v>
                </c:pt>
                <c:pt idx="1">
                  <c:v>56.1015910867394</c:v>
                </c:pt>
                <c:pt idx="2">
                  <c:v>52.9072815291787</c:v>
                </c:pt>
                <c:pt idx="3">
                  <c:v>49.8273311971971</c:v>
                </c:pt>
                <c:pt idx="4">
                  <c:v>46.8591323211625</c:v>
                </c:pt>
                <c:pt idx="5">
                  <c:v>44</c:v>
                </c:pt>
                <c:pt idx="6">
                  <c:v>41.2471513585102</c:v>
                </c:pt>
                <c:pt idx="7">
                  <c:v>38.5976772717988</c:v>
                </c:pt>
                <c:pt idx="8">
                  <c:v>36.0485032527223</c:v>
                </c:pt>
                <c:pt idx="9">
                  <c:v>33.596334130817</c:v>
                </c:pt>
                <c:pt idx="10">
                  <c:v>31.2375737640725</c:v>
                </c:pt>
                <c:pt idx="11">
                  <c:v>28.9682049461591</c:v>
                </c:pt>
                <c:pt idx="12">
                  <c:v>26.7836032152716</c:v>
                </c:pt>
                <c:pt idx="13">
                  <c:v>24.6782353779798</c:v>
                </c:pt>
                <c:pt idx="14">
                  <c:v>22.645144430309</c:v>
                </c:pt>
                <c:pt idx="15">
                  <c:v>20.675007253141</c:v>
                </c:pt>
                <c:pt idx="16">
                  <c:v>18.7542475885629</c:v>
                </c:pt>
                <c:pt idx="17">
                  <c:v>16.8607489396447</c:v>
                </c:pt>
                <c:pt idx="18">
                  <c:v>14.9520579277118</c:v>
                </c:pt>
                <c:pt idx="19">
                  <c:v>12.91972608</c:v>
                </c:pt>
                <c:pt idx="20">
                  <c:v>10.0666880317047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Arkusz1!$S$129</c:f>
              <c:strCache>
                <c:ptCount val="1"/>
                <c:pt idx="0">
                  <c:v>P2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Arkusz1!$N$102:$N$122</c:f>
              <c:numCache>
                <c:formatCode>General</c:formatCode>
                <c:ptCount val="21"/>
                <c:pt idx="0">
                  <c:v>3300</c:v>
                </c:pt>
                <c:pt idx="1">
                  <c:v>3240</c:v>
                </c:pt>
                <c:pt idx="2">
                  <c:v>3180</c:v>
                </c:pt>
                <c:pt idx="3">
                  <c:v>3120</c:v>
                </c:pt>
                <c:pt idx="4">
                  <c:v>3060</c:v>
                </c:pt>
                <c:pt idx="5">
                  <c:v>3000</c:v>
                </c:pt>
                <c:pt idx="6">
                  <c:v>2940</c:v>
                </c:pt>
                <c:pt idx="7">
                  <c:v>2880</c:v>
                </c:pt>
                <c:pt idx="8">
                  <c:v>2820</c:v>
                </c:pt>
                <c:pt idx="9">
                  <c:v>2760</c:v>
                </c:pt>
                <c:pt idx="10">
                  <c:v>2700</c:v>
                </c:pt>
                <c:pt idx="11">
                  <c:v>2640</c:v>
                </c:pt>
                <c:pt idx="12">
                  <c:v>2580</c:v>
                </c:pt>
                <c:pt idx="13">
                  <c:v>2520</c:v>
                </c:pt>
                <c:pt idx="14">
                  <c:v>2460</c:v>
                </c:pt>
                <c:pt idx="15">
                  <c:v>2400</c:v>
                </c:pt>
                <c:pt idx="16">
                  <c:v>2340</c:v>
                </c:pt>
                <c:pt idx="17">
                  <c:v>2280</c:v>
                </c:pt>
                <c:pt idx="18">
                  <c:v>2220</c:v>
                </c:pt>
                <c:pt idx="19">
                  <c:v>2160</c:v>
                </c:pt>
                <c:pt idx="20">
                  <c:v>2100</c:v>
                </c:pt>
              </c:numCache>
            </c:numRef>
          </c:xVal>
          <c:yVal>
            <c:numRef>
              <c:f>Arkusz1!$S$102:$S$122</c:f>
              <c:numCache>
                <c:formatCode>General</c:formatCode>
                <c:ptCount val="21"/>
                <c:pt idx="0">
                  <c:v>8.50667311232511</c:v>
                </c:pt>
                <c:pt idx="1">
                  <c:v>9.14253828834727</c:v>
                </c:pt>
                <c:pt idx="2">
                  <c:v>9.84290432930904</c:v>
                </c:pt>
                <c:pt idx="3">
                  <c:v>10.6184106095311</c:v>
                </c:pt>
                <c:pt idx="4">
                  <c:v>11.4807184287205</c:v>
                </c:pt>
                <c:pt idx="5">
                  <c:v>12.4427942098659</c:v>
                </c:pt>
                <c:pt idx="6">
                  <c:v>13.5192743365629</c:v>
                </c:pt>
                <c:pt idx="7">
                  <c:v>14.7269439321004</c:v>
                </c:pt>
                <c:pt idx="8">
                  <c:v>16.0853790861369</c:v>
                </c:pt>
                <c:pt idx="9">
                  <c:v>17.6178301397582</c:v>
                </c:pt>
                <c:pt idx="10">
                  <c:v>19.3524712885031</c:v>
                </c:pt>
                <c:pt idx="11">
                  <c:v>21.3242260911987</c:v>
                </c:pt>
                <c:pt idx="12">
                  <c:v>23.5775353481647</c:v>
                </c:pt>
                <c:pt idx="13">
                  <c:v>26.1707433848558</c:v>
                </c:pt>
                <c:pt idx="14">
                  <c:v>29.1834349860375</c:v>
                </c:pt>
                <c:pt idx="15">
                  <c:v>32.7295762029558</c:v>
                </c:pt>
                <c:pt idx="16">
                  <c:v>36.9832700488153</c:v>
                </c:pt>
                <c:pt idx="17">
                  <c:v>42.2359946961732</c:v>
                </c:pt>
                <c:pt idx="18">
                  <c:v>49.0505244138513</c:v>
                </c:pt>
                <c:pt idx="19">
                  <c:v>58.841994244355</c:v>
                </c:pt>
                <c:pt idx="20">
                  <c:v>80.3007774817517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Arkusz1!$U$129</c:f>
              <c:strCache>
                <c:ptCount val="1"/>
                <c:pt idx="0">
                  <c:v>P1+P2</c:v>
                </c:pt>
              </c:strCache>
            </c:strRef>
          </c:tx>
          <c:spPr>
            <a:solidFill>
              <a:srgbClr val="314004"/>
            </a:solidFill>
            <a:ln w="28800">
              <a:solidFill>
                <a:srgbClr val="314004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Arkusz1!$N$102:$N$122</c:f>
              <c:numCache>
                <c:formatCode>General</c:formatCode>
                <c:ptCount val="21"/>
                <c:pt idx="0">
                  <c:v>3300</c:v>
                </c:pt>
                <c:pt idx="1">
                  <c:v>3240</c:v>
                </c:pt>
                <c:pt idx="2">
                  <c:v>3180</c:v>
                </c:pt>
                <c:pt idx="3">
                  <c:v>3120</c:v>
                </c:pt>
                <c:pt idx="4">
                  <c:v>3060</c:v>
                </c:pt>
                <c:pt idx="5">
                  <c:v>3000</c:v>
                </c:pt>
                <c:pt idx="6">
                  <c:v>2940</c:v>
                </c:pt>
                <c:pt idx="7">
                  <c:v>2880</c:v>
                </c:pt>
                <c:pt idx="8">
                  <c:v>2820</c:v>
                </c:pt>
                <c:pt idx="9">
                  <c:v>2760</c:v>
                </c:pt>
                <c:pt idx="10">
                  <c:v>2700</c:v>
                </c:pt>
                <c:pt idx="11">
                  <c:v>2640</c:v>
                </c:pt>
                <c:pt idx="12">
                  <c:v>2580</c:v>
                </c:pt>
                <c:pt idx="13">
                  <c:v>2520</c:v>
                </c:pt>
                <c:pt idx="14">
                  <c:v>2460</c:v>
                </c:pt>
                <c:pt idx="15">
                  <c:v>2400</c:v>
                </c:pt>
                <c:pt idx="16">
                  <c:v>2340</c:v>
                </c:pt>
                <c:pt idx="17">
                  <c:v>2280</c:v>
                </c:pt>
                <c:pt idx="18">
                  <c:v>2220</c:v>
                </c:pt>
                <c:pt idx="19">
                  <c:v>2160</c:v>
                </c:pt>
                <c:pt idx="20">
                  <c:v>2100</c:v>
                </c:pt>
              </c:numCache>
            </c:numRef>
          </c:xVal>
          <c:yVal>
            <c:numRef>
              <c:f>Arkusz1!$U$102:$U$122</c:f>
              <c:numCache>
                <c:formatCode>General</c:formatCode>
                <c:ptCount val="21"/>
                <c:pt idx="0">
                  <c:v>67.9194792498026</c:v>
                </c:pt>
                <c:pt idx="1">
                  <c:v>65.2441293750867</c:v>
                </c:pt>
                <c:pt idx="2">
                  <c:v>62.7501858584877</c:v>
                </c:pt>
                <c:pt idx="3">
                  <c:v>60.4457418067282</c:v>
                </c:pt>
                <c:pt idx="4">
                  <c:v>58.339850749883</c:v>
                </c:pt>
                <c:pt idx="5">
                  <c:v>56.4427942098659</c:v>
                </c:pt>
                <c:pt idx="6">
                  <c:v>54.7664256950731</c:v>
                </c:pt>
                <c:pt idx="7">
                  <c:v>53.3246212038992</c:v>
                </c:pt>
                <c:pt idx="8">
                  <c:v>52.1338823388592</c:v>
                </c:pt>
                <c:pt idx="9">
                  <c:v>51.2141642705752</c:v>
                </c:pt>
                <c:pt idx="10">
                  <c:v>50.5900450525756</c:v>
                </c:pt>
                <c:pt idx="11">
                  <c:v>50.2924310373578</c:v>
                </c:pt>
                <c:pt idx="12">
                  <c:v>50.3611385634363</c:v>
                </c:pt>
                <c:pt idx="13">
                  <c:v>50.8489787628356</c:v>
                </c:pt>
                <c:pt idx="14">
                  <c:v>51.8285794163465</c:v>
                </c:pt>
                <c:pt idx="15">
                  <c:v>53.4045834560968</c:v>
                </c:pt>
                <c:pt idx="16">
                  <c:v>55.7375176373782</c:v>
                </c:pt>
                <c:pt idx="17">
                  <c:v>59.0967436358179</c:v>
                </c:pt>
                <c:pt idx="18">
                  <c:v>64.0025823415631</c:v>
                </c:pt>
                <c:pt idx="19">
                  <c:v>71.761720324355</c:v>
                </c:pt>
                <c:pt idx="20">
                  <c:v>90.3674655134564</c:v>
                </c:pt>
              </c:numCache>
            </c:numRef>
          </c:yVal>
          <c:smooth val="0"/>
        </c:ser>
        <c:axId val="83145591"/>
        <c:axId val="79961553"/>
      </c:scatterChart>
      <c:valAx>
        <c:axId val="36049032"/>
        <c:scaling>
          <c:orientation val="minMax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n1 [obr/min]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437132"/>
        <c:crosses val="autoZero"/>
        <c:crossBetween val="midCat"/>
      </c:valAx>
      <c:valAx>
        <c:axId val="4437132"/>
        <c:scaling>
          <c:orientation val="minMax"/>
          <c:min val="200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n2 [ obr/min]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6049032"/>
        <c:crosses val="autoZero"/>
        <c:crossBetween val="midCat"/>
      </c:valAx>
      <c:valAx>
        <c:axId val="83145591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9961553"/>
        <c:crossBetween val="midCat"/>
      </c:valAx>
      <c:valAx>
        <c:axId val="79961553"/>
        <c:scaling>
          <c:orientation val="minMax"/>
        </c:scaling>
        <c:delete val="0"/>
        <c:axPos val="r"/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Q [m^3/h], P [kW]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3145591"/>
        <c:crosses val="max"/>
        <c:crossBetween val="midCat"/>
        <c:majorUnit val="60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"/>
        <c:varyColors val="0"/>
        <c:ser>
          <c:idx val="0"/>
          <c:order val="0"/>
          <c:tx>
            <c:strRef>
              <c:f>Arkusz1!$U$129</c:f>
              <c:strCache>
                <c:ptCount val="1"/>
                <c:pt idx="0">
                  <c:v>P1+P2</c:v>
                </c:pt>
              </c:strCache>
            </c:strRef>
          </c:tx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Arkusz1!$N$131:$N$147</c:f>
              <c:numCache>
                <c:formatCode>General</c:formatCode>
                <c:ptCount val="17"/>
                <c:pt idx="0">
                  <c:v>2670</c:v>
                </c:pt>
                <c:pt idx="1">
                  <c:v>2664</c:v>
                </c:pt>
                <c:pt idx="2">
                  <c:v>2658</c:v>
                </c:pt>
                <c:pt idx="3">
                  <c:v>2652</c:v>
                </c:pt>
                <c:pt idx="4">
                  <c:v>2646</c:v>
                </c:pt>
                <c:pt idx="5">
                  <c:v>2640</c:v>
                </c:pt>
                <c:pt idx="6">
                  <c:v>2634</c:v>
                </c:pt>
                <c:pt idx="7">
                  <c:v>2628</c:v>
                </c:pt>
                <c:pt idx="8">
                  <c:v>2622</c:v>
                </c:pt>
                <c:pt idx="9">
                  <c:v>2620.02</c:v>
                </c:pt>
                <c:pt idx="10">
                  <c:v>2616</c:v>
                </c:pt>
                <c:pt idx="11">
                  <c:v>2610</c:v>
                </c:pt>
                <c:pt idx="12">
                  <c:v>2604</c:v>
                </c:pt>
                <c:pt idx="13">
                  <c:v>2598</c:v>
                </c:pt>
                <c:pt idx="14">
                  <c:v>2592</c:v>
                </c:pt>
                <c:pt idx="15">
                  <c:v>2586</c:v>
                </c:pt>
                <c:pt idx="16">
                  <c:v>2580</c:v>
                </c:pt>
              </c:numCache>
            </c:numRef>
          </c:xVal>
          <c:yVal>
            <c:numRef>
              <c:f>Arkusz1!$U$131:$U$147</c:f>
              <c:numCache>
                <c:formatCode>General</c:formatCode>
                <c:ptCount val="17"/>
                <c:pt idx="0">
                  <c:v>50.3981836208491</c:v>
                </c:pt>
                <c:pt idx="1">
                  <c:v>50.3699858452361</c:v>
                </c:pt>
                <c:pt idx="2">
                  <c:v>50.3452701981873</c:v>
                </c:pt>
                <c:pt idx="3">
                  <c:v>50.3240776158785</c:v>
                </c:pt>
                <c:pt idx="4">
                  <c:v>50.3064501552277</c:v>
                </c:pt>
                <c:pt idx="5">
                  <c:v>50.2924310373579</c:v>
                </c:pt>
                <c:pt idx="6">
                  <c:v>50.2820646932291</c:v>
                </c:pt>
                <c:pt idx="7">
                  <c:v>50.275396811573</c:v>
                </c:pt>
                <c:pt idx="8">
                  <c:v>50.2724743892747</c:v>
                </c:pt>
                <c:pt idx="9">
                  <c:v>50.2723401331859</c:v>
                </c:pt>
                <c:pt idx="10">
                  <c:v>50.2733457843552</c:v>
                </c:pt>
                <c:pt idx="11">
                  <c:v>50.2780607717213</c:v>
                </c:pt>
                <c:pt idx="12">
                  <c:v>50.2866706018613</c:v>
                </c:pt>
                <c:pt idx="13">
                  <c:v>50.2992280626781</c:v>
                </c:pt>
                <c:pt idx="14">
                  <c:v>50.3157875446691</c:v>
                </c:pt>
                <c:pt idx="15">
                  <c:v>50.3364051096743</c:v>
                </c:pt>
                <c:pt idx="16">
                  <c:v>50.3611385634362</c:v>
                </c:pt>
              </c:numCache>
            </c:numRef>
          </c:yVal>
          <c:smooth val="0"/>
        </c:ser>
        <c:axId val="55989638"/>
        <c:axId val="11631105"/>
      </c:scatterChart>
      <c:valAx>
        <c:axId val="55989638"/>
        <c:scaling>
          <c:orientation val="minMax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n1 [obr/min]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1631105"/>
        <c:crosses val="autoZero"/>
        <c:crossBetween val="midCat"/>
      </c:valAx>
      <c:valAx>
        <c:axId val="1163110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P1 +P2 [kW]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598963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"/>
        <c:varyColors val="0"/>
        <c:ser>
          <c:idx val="0"/>
          <c:order val="0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Arkusz1!$G$131:$G$147</c:f>
              <c:numCache>
                <c:formatCode>General</c:formatCode>
                <c:ptCount val="17"/>
                <c:pt idx="0">
                  <c:v>0.89</c:v>
                </c:pt>
                <c:pt idx="1">
                  <c:v>0.888</c:v>
                </c:pt>
                <c:pt idx="2">
                  <c:v>0.886</c:v>
                </c:pt>
                <c:pt idx="3">
                  <c:v>0.884</c:v>
                </c:pt>
                <c:pt idx="4">
                  <c:v>0.882</c:v>
                </c:pt>
                <c:pt idx="5">
                  <c:v>0.88</c:v>
                </c:pt>
                <c:pt idx="6">
                  <c:v>0.878</c:v>
                </c:pt>
                <c:pt idx="7">
                  <c:v>0.876</c:v>
                </c:pt>
                <c:pt idx="8">
                  <c:v>0.874</c:v>
                </c:pt>
                <c:pt idx="9">
                  <c:v>0.87334</c:v>
                </c:pt>
                <c:pt idx="10">
                  <c:v>0.872</c:v>
                </c:pt>
                <c:pt idx="11">
                  <c:v>0.87</c:v>
                </c:pt>
                <c:pt idx="12">
                  <c:v>0.868</c:v>
                </c:pt>
                <c:pt idx="13">
                  <c:v>0.866</c:v>
                </c:pt>
                <c:pt idx="14">
                  <c:v>0.864</c:v>
                </c:pt>
                <c:pt idx="15">
                  <c:v>0.862</c:v>
                </c:pt>
                <c:pt idx="16">
                  <c:v>0.86</c:v>
                </c:pt>
              </c:numCache>
            </c:numRef>
          </c:xVal>
          <c:yVal>
            <c:numRef>
              <c:f>Arkusz1!$U$131:$U$147</c:f>
              <c:numCache>
                <c:formatCode>General</c:formatCode>
                <c:ptCount val="17"/>
                <c:pt idx="0">
                  <c:v>50.3981836208491</c:v>
                </c:pt>
                <c:pt idx="1">
                  <c:v>50.3699858452361</c:v>
                </c:pt>
                <c:pt idx="2">
                  <c:v>50.3452701981873</c:v>
                </c:pt>
                <c:pt idx="3">
                  <c:v>50.3240776158785</c:v>
                </c:pt>
                <c:pt idx="4">
                  <c:v>50.3064501552277</c:v>
                </c:pt>
                <c:pt idx="5">
                  <c:v>50.2924310373579</c:v>
                </c:pt>
                <c:pt idx="6">
                  <c:v>50.2820646932291</c:v>
                </c:pt>
                <c:pt idx="7">
                  <c:v>50.275396811573</c:v>
                </c:pt>
                <c:pt idx="8">
                  <c:v>50.2724743892747</c:v>
                </c:pt>
                <c:pt idx="9">
                  <c:v>50.2723401331859</c:v>
                </c:pt>
                <c:pt idx="10">
                  <c:v>50.2733457843552</c:v>
                </c:pt>
                <c:pt idx="11">
                  <c:v>50.2780607717213</c:v>
                </c:pt>
                <c:pt idx="12">
                  <c:v>50.2866706018613</c:v>
                </c:pt>
                <c:pt idx="13">
                  <c:v>50.2992280626781</c:v>
                </c:pt>
                <c:pt idx="14">
                  <c:v>50.3157875446691</c:v>
                </c:pt>
                <c:pt idx="15">
                  <c:v>50.3364051096743</c:v>
                </c:pt>
                <c:pt idx="16">
                  <c:v>50.3611385634362</c:v>
                </c:pt>
              </c:numCache>
            </c:numRef>
          </c:yVal>
          <c:smooth val="0"/>
        </c:ser>
        <c:axId val="43744224"/>
        <c:axId val="80245077"/>
      </c:scatterChart>
      <c:valAx>
        <c:axId val="43744224"/>
        <c:scaling>
          <c:orientation val="minMax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r1 [-]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0245077"/>
        <c:crosses val="autoZero"/>
        <c:crossBetween val="midCat"/>
      </c:valAx>
      <c:valAx>
        <c:axId val="8024507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P1 +P2 [kW]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374422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"/>
        <c:varyColors val="0"/>
        <c:ser>
          <c:idx val="0"/>
          <c:order val="0"/>
          <c:tx>
            <c:strRef>
              <c:f>Arkusz1!$H$3</c:f>
              <c:strCache>
                <c:ptCount val="1"/>
                <c:pt idx="0">
                  <c:v>H1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Arkusz1!$G$4:$G$16</c:f>
              <c:numCache>
                <c:formatCode>General</c:formatCode>
                <c:ptCount val="13"/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  <c:pt idx="9">
                  <c:v>160</c:v>
                </c:pt>
                <c:pt idx="10">
                  <c:v>180</c:v>
                </c:pt>
                <c:pt idx="11">
                  <c:v>200</c:v>
                </c:pt>
                <c:pt idx="12">
                  <c:v>220</c:v>
                </c:pt>
              </c:numCache>
            </c:numRef>
          </c:xVal>
          <c:yVal>
            <c:numRef>
              <c:f>Arkusz1!$H$4:$H$16</c:f>
              <c:numCache>
                <c:formatCode>General</c:formatCode>
                <c:ptCount val="13"/>
                <c:pt idx="1">
                  <c:v>81.7551020408163</c:v>
                </c:pt>
                <c:pt idx="2">
                  <c:v>82.0408163265306</c:v>
                </c:pt>
                <c:pt idx="3">
                  <c:v>81.5102040816326</c:v>
                </c:pt>
                <c:pt idx="4">
                  <c:v>80.1632653061224</c:v>
                </c:pt>
                <c:pt idx="5">
                  <c:v>77.9999999999999</c:v>
                </c:pt>
                <c:pt idx="6">
                  <c:v>75.0204081632652</c:v>
                </c:pt>
                <c:pt idx="7">
                  <c:v>71.2244897959183</c:v>
                </c:pt>
                <c:pt idx="8">
                  <c:v>66.6122448979591</c:v>
                </c:pt>
                <c:pt idx="9">
                  <c:v>61.1836734693876</c:v>
                </c:pt>
                <c:pt idx="10">
                  <c:v>54.9387755102039</c:v>
                </c:pt>
                <c:pt idx="11">
                  <c:v>47.877551020408</c:v>
                </c:pt>
                <c:pt idx="12">
                  <c:v>39.9999999999998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Arkusz1!$I$3</c:f>
              <c:strCache>
                <c:ptCount val="1"/>
                <c:pt idx="0">
                  <c:v>P1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Arkusz1!$G$4:$G$16</c:f>
              <c:numCache>
                <c:formatCode>General</c:formatCode>
                <c:ptCount val="13"/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  <c:pt idx="9">
                  <c:v>160</c:v>
                </c:pt>
                <c:pt idx="10">
                  <c:v>180</c:v>
                </c:pt>
                <c:pt idx="11">
                  <c:v>200</c:v>
                </c:pt>
                <c:pt idx="12">
                  <c:v>220</c:v>
                </c:pt>
              </c:numCache>
            </c:numRef>
          </c:xVal>
          <c:yVal>
            <c:numRef>
              <c:f>Arkusz1!$I$4:$I$16</c:f>
              <c:numCache>
                <c:formatCode>General</c:formatCode>
                <c:ptCount val="13"/>
                <c:pt idx="1">
                  <c:v>24.6938775510204</c:v>
                </c:pt>
                <c:pt idx="2">
                  <c:v>27.265306122449</c:v>
                </c:pt>
                <c:pt idx="3">
                  <c:v>29.6734693877551</c:v>
                </c:pt>
                <c:pt idx="4">
                  <c:v>31.9183673469388</c:v>
                </c:pt>
                <c:pt idx="5">
                  <c:v>34</c:v>
                </c:pt>
                <c:pt idx="6">
                  <c:v>35.9183673469388</c:v>
                </c:pt>
                <c:pt idx="7">
                  <c:v>37.6734693877551</c:v>
                </c:pt>
                <c:pt idx="8">
                  <c:v>39.265306122449</c:v>
                </c:pt>
                <c:pt idx="9">
                  <c:v>40.6938775510204</c:v>
                </c:pt>
                <c:pt idx="10">
                  <c:v>41.9591836734694</c:v>
                </c:pt>
                <c:pt idx="11">
                  <c:v>43.061224489796</c:v>
                </c:pt>
                <c:pt idx="12">
                  <c:v>44</c:v>
                </c:pt>
              </c:numCache>
            </c:numRef>
          </c:yVal>
          <c:smooth val="0"/>
        </c:ser>
        <c:axId val="70152687"/>
        <c:axId val="41373413"/>
      </c:scatterChart>
      <c:scatterChart>
        <c:scatterStyle val="line"/>
        <c:varyColors val="0"/>
        <c:ser>
          <c:idx val="2"/>
          <c:order val="2"/>
          <c:tx>
            <c:strRef>
              <c:f>Arkusz1!$J$3</c:f>
              <c:strCache>
                <c:ptCount val="1"/>
                <c:pt idx="0">
                  <c:v>Eta1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Arkusz1!$G$4:$G$16</c:f>
              <c:numCache>
                <c:formatCode>General</c:formatCode>
                <c:ptCount val="13"/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  <c:pt idx="9">
                  <c:v>160</c:v>
                </c:pt>
                <c:pt idx="10">
                  <c:v>180</c:v>
                </c:pt>
                <c:pt idx="11">
                  <c:v>200</c:v>
                </c:pt>
                <c:pt idx="12">
                  <c:v>220</c:v>
                </c:pt>
              </c:numCache>
            </c:numRef>
          </c:xVal>
          <c:yVal>
            <c:numRef>
              <c:f>Arkusz1!$J$4:$J$16</c:f>
              <c:numCache>
                <c:formatCode>General</c:formatCode>
                <c:ptCount val="13"/>
                <c:pt idx="1">
                  <c:v>0</c:v>
                </c:pt>
                <c:pt idx="2">
                  <c:v>0.163989520958084</c:v>
                </c:pt>
                <c:pt idx="3">
                  <c:v>0.299412654745529</c:v>
                </c:pt>
                <c:pt idx="4">
                  <c:v>0.410631713554987</c:v>
                </c:pt>
                <c:pt idx="5">
                  <c:v>0.500117647058823</c:v>
                </c:pt>
                <c:pt idx="6">
                  <c:v>0.569153409090908</c:v>
                </c:pt>
                <c:pt idx="7">
                  <c:v>0.618217768147345</c:v>
                </c:pt>
                <c:pt idx="8">
                  <c:v>0.647201663201662</c:v>
                </c:pt>
                <c:pt idx="9">
                  <c:v>0.655530591775324</c:v>
                </c:pt>
                <c:pt idx="10">
                  <c:v>0.64223054474708</c:v>
                </c:pt>
                <c:pt idx="11">
                  <c:v>0.605957345971561</c:v>
                </c:pt>
                <c:pt idx="12">
                  <c:v>0.544999999999996</c:v>
                </c:pt>
              </c:numCache>
            </c:numRef>
          </c:yVal>
          <c:smooth val="0"/>
        </c:ser>
        <c:axId val="6030919"/>
        <c:axId val="89948762"/>
      </c:scatterChart>
      <c:valAx>
        <c:axId val="70152687"/>
        <c:scaling>
          <c:orientation val="minMax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Q [m^3/h]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1373413"/>
        <c:crosses val="autoZero"/>
        <c:crossBetween val="midCat"/>
      </c:valAx>
      <c:valAx>
        <c:axId val="4137341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H [m]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0152687"/>
        <c:crosses val="autoZero"/>
        <c:crossBetween val="midCat"/>
      </c:valAx>
      <c:valAx>
        <c:axId val="6030919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9948762"/>
        <c:crossBetween val="midCat"/>
      </c:valAx>
      <c:valAx>
        <c:axId val="89948762"/>
        <c:scaling>
          <c:orientation val="minMax"/>
          <c:max val="0.9"/>
        </c:scaling>
        <c:delete val="0"/>
        <c:axPos val="r"/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Eta [-]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030919"/>
        <c:crosses val="max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"/>
        <c:varyColors val="0"/>
        <c:ser>
          <c:idx val="0"/>
          <c:order val="0"/>
          <c:tx>
            <c:strRef>
              <c:f>Arkusz1!$H$27</c:f>
              <c:strCache>
                <c:ptCount val="1"/>
                <c:pt idx="0">
                  <c:v>H2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Arkusz1!$G$28:$G$37</c:f>
              <c:numCache>
                <c:formatCode>General</c:formatCode>
                <c:ptCount val="10"/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  <c:pt idx="9">
                  <c:v>160</c:v>
                </c:pt>
              </c:numCache>
            </c:numRef>
          </c:xVal>
          <c:yVal>
            <c:numRef>
              <c:f>Arkusz1!$H$28:$H$37</c:f>
              <c:numCache>
                <c:formatCode>General</c:formatCode>
                <c:ptCount val="10"/>
                <c:pt idx="1">
                  <c:v>72</c:v>
                </c:pt>
                <c:pt idx="2">
                  <c:v>73.25</c:v>
                </c:pt>
                <c:pt idx="3">
                  <c:v>73</c:v>
                </c:pt>
                <c:pt idx="4">
                  <c:v>71.25</c:v>
                </c:pt>
                <c:pt idx="5">
                  <c:v>68</c:v>
                </c:pt>
                <c:pt idx="6">
                  <c:v>63.25</c:v>
                </c:pt>
                <c:pt idx="7">
                  <c:v>57</c:v>
                </c:pt>
                <c:pt idx="8">
                  <c:v>49.25</c:v>
                </c:pt>
                <c:pt idx="9">
                  <c:v>40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Arkusz1!$I$27</c:f>
              <c:strCache>
                <c:ptCount val="1"/>
                <c:pt idx="0">
                  <c:v>P2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Arkusz1!$G$28:$G$37</c:f>
              <c:numCache>
                <c:formatCode>General</c:formatCode>
                <c:ptCount val="10"/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  <c:pt idx="9">
                  <c:v>160</c:v>
                </c:pt>
              </c:numCache>
            </c:numRef>
          </c:xVal>
          <c:yVal>
            <c:numRef>
              <c:f>Arkusz1!$I$28:$I$37</c:f>
              <c:numCache>
                <c:formatCode>General</c:formatCode>
                <c:ptCount val="10"/>
                <c:pt idx="1">
                  <c:v>14</c:v>
                </c:pt>
                <c:pt idx="2">
                  <c:v>16.625</c:v>
                </c:pt>
                <c:pt idx="3">
                  <c:v>19</c:v>
                </c:pt>
                <c:pt idx="4">
                  <c:v>21.125</c:v>
                </c:pt>
                <c:pt idx="5">
                  <c:v>23</c:v>
                </c:pt>
                <c:pt idx="6">
                  <c:v>24.625</c:v>
                </c:pt>
                <c:pt idx="7">
                  <c:v>26</c:v>
                </c:pt>
                <c:pt idx="8">
                  <c:v>27.125</c:v>
                </c:pt>
                <c:pt idx="9">
                  <c:v>28</c:v>
                </c:pt>
              </c:numCache>
            </c:numRef>
          </c:yVal>
          <c:smooth val="0"/>
        </c:ser>
        <c:axId val="34486640"/>
        <c:axId val="30917378"/>
      </c:scatterChart>
      <c:scatterChart>
        <c:scatterStyle val="line"/>
        <c:varyColors val="0"/>
        <c:ser>
          <c:idx val="2"/>
          <c:order val="2"/>
          <c:tx>
            <c:strRef>
              <c:f>Arkusz1!$J$27</c:f>
              <c:strCache>
                <c:ptCount val="1"/>
                <c:pt idx="0">
                  <c:v>Eta2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Arkusz1!$G$28:$G$37</c:f>
              <c:numCache>
                <c:formatCode>General</c:formatCode>
                <c:ptCount val="10"/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  <c:pt idx="9">
                  <c:v>160</c:v>
                </c:pt>
              </c:numCache>
            </c:numRef>
          </c:xVal>
          <c:yVal>
            <c:numRef>
              <c:f>Arkusz1!$J$28:$J$37</c:f>
              <c:numCache>
                <c:formatCode>General</c:formatCode>
                <c:ptCount val="10"/>
                <c:pt idx="1">
                  <c:v>0</c:v>
                </c:pt>
                <c:pt idx="2">
                  <c:v>0.240127819548872</c:v>
                </c:pt>
                <c:pt idx="3">
                  <c:v>0.418789473684211</c:v>
                </c:pt>
                <c:pt idx="4">
                  <c:v>0.551449704142012</c:v>
                </c:pt>
                <c:pt idx="5">
                  <c:v>0.644521739130435</c:v>
                </c:pt>
                <c:pt idx="6">
                  <c:v>0.69992385786802</c:v>
                </c:pt>
                <c:pt idx="7">
                  <c:v>0.716884615384615</c:v>
                </c:pt>
                <c:pt idx="8">
                  <c:v>0.692677419354839</c:v>
                </c:pt>
                <c:pt idx="9">
                  <c:v>0.622857142857143</c:v>
                </c:pt>
              </c:numCache>
            </c:numRef>
          </c:yVal>
          <c:smooth val="0"/>
        </c:ser>
        <c:axId val="14835744"/>
        <c:axId val="45843280"/>
      </c:scatterChart>
      <c:valAx>
        <c:axId val="34486640"/>
        <c:scaling>
          <c:orientation val="minMax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Q [m^3/h]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0917378"/>
        <c:crosses val="autoZero"/>
        <c:crossBetween val="midCat"/>
      </c:valAx>
      <c:valAx>
        <c:axId val="3091737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H [m]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4486640"/>
        <c:crosses val="autoZero"/>
        <c:crossBetween val="midCat"/>
      </c:valAx>
      <c:valAx>
        <c:axId val="1483574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5843280"/>
        <c:crossBetween val="midCat"/>
      </c:valAx>
      <c:valAx>
        <c:axId val="45843280"/>
        <c:scaling>
          <c:orientation val="minMax"/>
        </c:scaling>
        <c:delete val="0"/>
        <c:axPos val="r"/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Eta [-]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4835744"/>
        <c:crosses val="max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"/>
        <c:varyColors val="0"/>
        <c:ser>
          <c:idx val="0"/>
          <c:order val="0"/>
          <c:tx>
            <c:strRef>
              <c:f>Arkusz1!$H$3</c:f>
              <c:strCache>
                <c:ptCount val="1"/>
                <c:pt idx="0">
                  <c:v>H1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Arkusz1!$G$4:$G$16</c:f>
              <c:numCache>
                <c:formatCode>General</c:formatCode>
                <c:ptCount val="13"/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  <c:pt idx="9">
                  <c:v>160</c:v>
                </c:pt>
                <c:pt idx="10">
                  <c:v>180</c:v>
                </c:pt>
                <c:pt idx="11">
                  <c:v>200</c:v>
                </c:pt>
                <c:pt idx="12">
                  <c:v>220</c:v>
                </c:pt>
              </c:numCache>
            </c:numRef>
          </c:xVal>
          <c:yVal>
            <c:numRef>
              <c:f>Arkusz1!$H$4:$H$16</c:f>
              <c:numCache>
                <c:formatCode>General</c:formatCode>
                <c:ptCount val="13"/>
                <c:pt idx="1">
                  <c:v>81.7551020408163</c:v>
                </c:pt>
                <c:pt idx="2">
                  <c:v>82.0408163265306</c:v>
                </c:pt>
                <c:pt idx="3">
                  <c:v>81.5102040816326</c:v>
                </c:pt>
                <c:pt idx="4">
                  <c:v>80.1632653061224</c:v>
                </c:pt>
                <c:pt idx="5">
                  <c:v>77.9999999999999</c:v>
                </c:pt>
                <c:pt idx="6">
                  <c:v>75.0204081632652</c:v>
                </c:pt>
                <c:pt idx="7">
                  <c:v>71.2244897959183</c:v>
                </c:pt>
                <c:pt idx="8">
                  <c:v>66.6122448979591</c:v>
                </c:pt>
                <c:pt idx="9">
                  <c:v>61.1836734693876</c:v>
                </c:pt>
                <c:pt idx="10">
                  <c:v>54.9387755102039</c:v>
                </c:pt>
                <c:pt idx="11">
                  <c:v>47.877551020408</c:v>
                </c:pt>
                <c:pt idx="12">
                  <c:v>39.9999999999998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Arkusz1!$I$3</c:f>
              <c:strCache>
                <c:ptCount val="1"/>
                <c:pt idx="0">
                  <c:v>P1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Arkusz1!$G$4:$G$16</c:f>
              <c:numCache>
                <c:formatCode>General</c:formatCode>
                <c:ptCount val="13"/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  <c:pt idx="9">
                  <c:v>160</c:v>
                </c:pt>
                <c:pt idx="10">
                  <c:v>180</c:v>
                </c:pt>
                <c:pt idx="11">
                  <c:v>200</c:v>
                </c:pt>
                <c:pt idx="12">
                  <c:v>220</c:v>
                </c:pt>
              </c:numCache>
            </c:numRef>
          </c:xVal>
          <c:yVal>
            <c:numRef>
              <c:f>Arkusz1!$I$4:$I$16</c:f>
              <c:numCache>
                <c:formatCode>General</c:formatCode>
                <c:ptCount val="13"/>
                <c:pt idx="1">
                  <c:v>24.6938775510204</c:v>
                </c:pt>
                <c:pt idx="2">
                  <c:v>27.265306122449</c:v>
                </c:pt>
                <c:pt idx="3">
                  <c:v>29.6734693877551</c:v>
                </c:pt>
                <c:pt idx="4">
                  <c:v>31.9183673469388</c:v>
                </c:pt>
                <c:pt idx="5">
                  <c:v>34</c:v>
                </c:pt>
                <c:pt idx="6">
                  <c:v>35.9183673469388</c:v>
                </c:pt>
                <c:pt idx="7">
                  <c:v>37.6734693877551</c:v>
                </c:pt>
                <c:pt idx="8">
                  <c:v>39.265306122449</c:v>
                </c:pt>
                <c:pt idx="9">
                  <c:v>40.6938775510204</c:v>
                </c:pt>
                <c:pt idx="10">
                  <c:v>41.9591836734694</c:v>
                </c:pt>
                <c:pt idx="11">
                  <c:v>43.061224489796</c:v>
                </c:pt>
                <c:pt idx="12">
                  <c:v>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Arkusz1!$H$27</c:f>
              <c:strCache>
                <c:ptCount val="1"/>
                <c:pt idx="0">
                  <c:v>H2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Arkusz1!$G$29:$G$37</c:f>
              <c:numCache>
                <c:formatCode>General</c:formatCode>
                <c:ptCount val="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</c:numCache>
            </c:numRef>
          </c:xVal>
          <c:yVal>
            <c:numRef>
              <c:f>Arkusz1!$H$29:$H$37</c:f>
              <c:numCache>
                <c:formatCode>General</c:formatCode>
                <c:ptCount val="9"/>
                <c:pt idx="0">
                  <c:v>72</c:v>
                </c:pt>
                <c:pt idx="1">
                  <c:v>73.25</c:v>
                </c:pt>
                <c:pt idx="2">
                  <c:v>73</c:v>
                </c:pt>
                <c:pt idx="3">
                  <c:v>71.25</c:v>
                </c:pt>
                <c:pt idx="4">
                  <c:v>68</c:v>
                </c:pt>
                <c:pt idx="5">
                  <c:v>63.25</c:v>
                </c:pt>
                <c:pt idx="6">
                  <c:v>57</c:v>
                </c:pt>
                <c:pt idx="7">
                  <c:v>49.25</c:v>
                </c:pt>
                <c:pt idx="8">
                  <c:v>40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Arkusz1!$I$27</c:f>
              <c:strCache>
                <c:ptCount val="1"/>
                <c:pt idx="0">
                  <c:v>P2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Arkusz1!$G$29:$G$37</c:f>
              <c:numCache>
                <c:formatCode>General</c:formatCode>
                <c:ptCount val="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</c:numCache>
            </c:numRef>
          </c:xVal>
          <c:yVal>
            <c:numRef>
              <c:f>Arkusz1!$I$29:$I$37</c:f>
              <c:numCache>
                <c:formatCode>General</c:formatCode>
                <c:ptCount val="9"/>
                <c:pt idx="0">
                  <c:v>14</c:v>
                </c:pt>
                <c:pt idx="1">
                  <c:v>16.625</c:v>
                </c:pt>
                <c:pt idx="2">
                  <c:v>19</c:v>
                </c:pt>
                <c:pt idx="3">
                  <c:v>21.125</c:v>
                </c:pt>
                <c:pt idx="4">
                  <c:v>23</c:v>
                </c:pt>
                <c:pt idx="5">
                  <c:v>24.625</c:v>
                </c:pt>
                <c:pt idx="6">
                  <c:v>26</c:v>
                </c:pt>
                <c:pt idx="7">
                  <c:v>27.125</c:v>
                </c:pt>
                <c:pt idx="8">
                  <c:v>28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Arkusz1!$H$51</c:f>
              <c:strCache>
                <c:ptCount val="1"/>
                <c:pt idx="0">
                  <c:v>Hu</c:v>
                </c:pt>
              </c:strCache>
            </c:strRef>
          </c:tx>
          <c:spPr>
            <a:solidFill>
              <a:srgbClr val="314004"/>
            </a:solidFill>
            <a:ln w="28800">
              <a:solidFill>
                <a:srgbClr val="314004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Arkusz1!$G$53:$G$71</c:f>
              <c:numCache>
                <c:formatCode>General</c:formatCode>
                <c:ptCount val="1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</c:numCache>
            </c:numRef>
          </c:xVal>
          <c:yVal>
            <c:numRef>
              <c:f>Arkusz1!$H$53:$H$71</c:f>
              <c:numCache>
                <c:formatCode>General</c:formatCode>
                <c:ptCount val="19"/>
                <c:pt idx="0">
                  <c:v>20</c:v>
                </c:pt>
                <c:pt idx="1">
                  <c:v>20.0888888888889</c:v>
                </c:pt>
                <c:pt idx="2">
                  <c:v>20.3555555555556</c:v>
                </c:pt>
                <c:pt idx="3">
                  <c:v>20.8</c:v>
                </c:pt>
                <c:pt idx="4">
                  <c:v>21.4222222222222</c:v>
                </c:pt>
                <c:pt idx="5">
                  <c:v>22.2222222222222</c:v>
                </c:pt>
                <c:pt idx="6">
                  <c:v>23.2</c:v>
                </c:pt>
                <c:pt idx="7">
                  <c:v>24.3555555555556</c:v>
                </c:pt>
                <c:pt idx="8">
                  <c:v>25.6888888888889</c:v>
                </c:pt>
                <c:pt idx="9">
                  <c:v>27.2</c:v>
                </c:pt>
                <c:pt idx="10">
                  <c:v>28.8888888888889</c:v>
                </c:pt>
                <c:pt idx="11">
                  <c:v>30.7555555555556</c:v>
                </c:pt>
                <c:pt idx="12">
                  <c:v>32.8</c:v>
                </c:pt>
                <c:pt idx="13">
                  <c:v>35.0222222222222</c:v>
                </c:pt>
                <c:pt idx="14">
                  <c:v>37.4222222222222</c:v>
                </c:pt>
                <c:pt idx="15">
                  <c:v>40</c:v>
                </c:pt>
                <c:pt idx="16">
                  <c:v>42.7555555555556</c:v>
                </c:pt>
                <c:pt idx="17">
                  <c:v>45.6888888888889</c:v>
                </c:pt>
                <c:pt idx="18">
                  <c:v>48.8</c:v>
                </c:pt>
              </c:numCache>
            </c:numRef>
          </c:yVal>
          <c:smooth val="0"/>
        </c:ser>
        <c:axId val="16992538"/>
        <c:axId val="13601335"/>
      </c:scatterChart>
      <c:scatterChart>
        <c:scatterStyle val="line"/>
        <c:varyColors val="0"/>
        <c:ser>
          <c:idx val="5"/>
          <c:order val="5"/>
          <c:tx>
            <c:strRef>
              <c:f>Arkusz1!$J$3</c:f>
              <c:strCache>
                <c:ptCount val="1"/>
                <c:pt idx="0">
                  <c:v>Eta1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Arkusz1!$G$4:$G$16</c:f>
              <c:numCache>
                <c:formatCode>General</c:formatCode>
                <c:ptCount val="13"/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  <c:pt idx="9">
                  <c:v>160</c:v>
                </c:pt>
                <c:pt idx="10">
                  <c:v>180</c:v>
                </c:pt>
                <c:pt idx="11">
                  <c:v>200</c:v>
                </c:pt>
                <c:pt idx="12">
                  <c:v>220</c:v>
                </c:pt>
              </c:numCache>
            </c:numRef>
          </c:xVal>
          <c:yVal>
            <c:numRef>
              <c:f>Arkusz1!$J$4:$J$16</c:f>
              <c:numCache>
                <c:formatCode>General</c:formatCode>
                <c:ptCount val="13"/>
                <c:pt idx="1">
                  <c:v>0</c:v>
                </c:pt>
                <c:pt idx="2">
                  <c:v>0.163989520958084</c:v>
                </c:pt>
                <c:pt idx="3">
                  <c:v>0.299412654745529</c:v>
                </c:pt>
                <c:pt idx="4">
                  <c:v>0.410631713554987</c:v>
                </c:pt>
                <c:pt idx="5">
                  <c:v>0.500117647058823</c:v>
                </c:pt>
                <c:pt idx="6">
                  <c:v>0.569153409090908</c:v>
                </c:pt>
                <c:pt idx="7">
                  <c:v>0.618217768147345</c:v>
                </c:pt>
                <c:pt idx="8">
                  <c:v>0.647201663201662</c:v>
                </c:pt>
                <c:pt idx="9">
                  <c:v>0.655530591775324</c:v>
                </c:pt>
                <c:pt idx="10">
                  <c:v>0.64223054474708</c:v>
                </c:pt>
                <c:pt idx="11">
                  <c:v>0.605957345971561</c:v>
                </c:pt>
                <c:pt idx="12">
                  <c:v>0.544999999999996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Arkusz1!$J$27</c:f>
              <c:strCache>
                <c:ptCount val="1"/>
                <c:pt idx="0">
                  <c:v>Eta2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Arkusz1!$G$29:$G$37</c:f>
              <c:numCache>
                <c:formatCode>General</c:formatCode>
                <c:ptCount val="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</c:numCache>
            </c:numRef>
          </c:xVal>
          <c:yVal>
            <c:numRef>
              <c:f>Arkusz1!$J$29:$J$37</c:f>
              <c:numCache>
                <c:formatCode>General</c:formatCode>
                <c:ptCount val="9"/>
                <c:pt idx="0">
                  <c:v>0</c:v>
                </c:pt>
                <c:pt idx="1">
                  <c:v>0.240127819548872</c:v>
                </c:pt>
                <c:pt idx="2">
                  <c:v>0.418789473684211</c:v>
                </c:pt>
                <c:pt idx="3">
                  <c:v>0.551449704142012</c:v>
                </c:pt>
                <c:pt idx="4">
                  <c:v>0.644521739130435</c:v>
                </c:pt>
                <c:pt idx="5">
                  <c:v>0.69992385786802</c:v>
                </c:pt>
                <c:pt idx="6">
                  <c:v>0.716884615384615</c:v>
                </c:pt>
                <c:pt idx="7">
                  <c:v>0.692677419354839</c:v>
                </c:pt>
                <c:pt idx="8">
                  <c:v>0.622857142857143</c:v>
                </c:pt>
              </c:numCache>
            </c:numRef>
          </c:yVal>
          <c:smooth val="0"/>
        </c:ser>
        <c:axId val="5482126"/>
        <c:axId val="69098399"/>
      </c:scatterChart>
      <c:valAx>
        <c:axId val="1699253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3601335"/>
        <c:crosses val="autoZero"/>
        <c:crossBetween val="midCat"/>
      </c:valAx>
      <c:valAx>
        <c:axId val="1360133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6992538"/>
        <c:crosses val="autoZero"/>
        <c:crossBetween val="midCat"/>
      </c:valAx>
      <c:valAx>
        <c:axId val="548212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9098399"/>
        <c:crossBetween val="midCat"/>
      </c:valAx>
      <c:valAx>
        <c:axId val="69098399"/>
        <c:scaling>
          <c:orientation val="minMax"/>
        </c:scaling>
        <c:delete val="0"/>
        <c:axPos val="r"/>
        <c:numFmt formatCode="#,##0.0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482126"/>
        <c:crosses val="max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"/>
        <c:varyColors val="0"/>
        <c:ser>
          <c:idx val="0"/>
          <c:order val="0"/>
          <c:tx>
            <c:strRef>
              <c:f>Arkusz1!$H$3</c:f>
              <c:strCache>
                <c:ptCount val="1"/>
                <c:pt idx="0">
                  <c:v>H1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Arkusz1!$G$4:$G$16</c:f>
              <c:numCache>
                <c:formatCode>General</c:formatCode>
                <c:ptCount val="13"/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  <c:pt idx="9">
                  <c:v>160</c:v>
                </c:pt>
                <c:pt idx="10">
                  <c:v>180</c:v>
                </c:pt>
                <c:pt idx="11">
                  <c:v>200</c:v>
                </c:pt>
                <c:pt idx="12">
                  <c:v>220</c:v>
                </c:pt>
              </c:numCache>
            </c:numRef>
          </c:xVal>
          <c:yVal>
            <c:numRef>
              <c:f>Arkusz1!$H$4:$H$16</c:f>
              <c:numCache>
                <c:formatCode>General</c:formatCode>
                <c:ptCount val="13"/>
                <c:pt idx="1">
                  <c:v>81.7551020408163</c:v>
                </c:pt>
                <c:pt idx="2">
                  <c:v>82.0408163265306</c:v>
                </c:pt>
                <c:pt idx="3">
                  <c:v>81.5102040816326</c:v>
                </c:pt>
                <c:pt idx="4">
                  <c:v>80.1632653061224</c:v>
                </c:pt>
                <c:pt idx="5">
                  <c:v>77.9999999999999</c:v>
                </c:pt>
                <c:pt idx="6">
                  <c:v>75.0204081632652</c:v>
                </c:pt>
                <c:pt idx="7">
                  <c:v>71.2244897959183</c:v>
                </c:pt>
                <c:pt idx="8">
                  <c:v>66.6122448979591</c:v>
                </c:pt>
                <c:pt idx="9">
                  <c:v>61.1836734693876</c:v>
                </c:pt>
                <c:pt idx="10">
                  <c:v>54.9387755102039</c:v>
                </c:pt>
                <c:pt idx="11">
                  <c:v>47.877551020408</c:v>
                </c:pt>
                <c:pt idx="12">
                  <c:v>39.9999999999998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Arkusz1!$I$3</c:f>
              <c:strCache>
                <c:ptCount val="1"/>
                <c:pt idx="0">
                  <c:v>P1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Arkusz1!$G$4:$G$16</c:f>
              <c:numCache>
                <c:formatCode>General</c:formatCode>
                <c:ptCount val="13"/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  <c:pt idx="9">
                  <c:v>160</c:v>
                </c:pt>
                <c:pt idx="10">
                  <c:v>180</c:v>
                </c:pt>
                <c:pt idx="11">
                  <c:v>200</c:v>
                </c:pt>
                <c:pt idx="12">
                  <c:v>220</c:v>
                </c:pt>
              </c:numCache>
            </c:numRef>
          </c:xVal>
          <c:yVal>
            <c:numRef>
              <c:f>Arkusz1!$I$4:$I$16</c:f>
              <c:numCache>
                <c:formatCode>General</c:formatCode>
                <c:ptCount val="13"/>
                <c:pt idx="1">
                  <c:v>24.6938775510204</c:v>
                </c:pt>
                <c:pt idx="2">
                  <c:v>27.265306122449</c:v>
                </c:pt>
                <c:pt idx="3">
                  <c:v>29.6734693877551</c:v>
                </c:pt>
                <c:pt idx="4">
                  <c:v>31.9183673469388</c:v>
                </c:pt>
                <c:pt idx="5">
                  <c:v>34</c:v>
                </c:pt>
                <c:pt idx="6">
                  <c:v>35.9183673469388</c:v>
                </c:pt>
                <c:pt idx="7">
                  <c:v>37.6734693877551</c:v>
                </c:pt>
                <c:pt idx="8">
                  <c:v>39.265306122449</c:v>
                </c:pt>
                <c:pt idx="9">
                  <c:v>40.6938775510204</c:v>
                </c:pt>
                <c:pt idx="10">
                  <c:v>41.9591836734694</c:v>
                </c:pt>
                <c:pt idx="11">
                  <c:v>43.061224489796</c:v>
                </c:pt>
                <c:pt idx="12">
                  <c:v>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Arkusz1!$H$80</c:f>
              <c:strCache>
                <c:ptCount val="1"/>
                <c:pt idx="0">
                  <c:v>H1n</c:v>
                </c:pt>
              </c:strCache>
            </c:strRef>
          </c:tx>
          <c:spPr>
            <a:solidFill>
              <a:srgbClr val="aecf00"/>
            </a:solidFill>
            <a:ln w="28800">
              <a:solidFill>
                <a:srgbClr val="aecf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Arkusz1!$G$82:$G$93</c:f>
              <c:numCache>
                <c:formatCode>General</c:formatCode>
                <c:ptCount val="12"/>
                <c:pt idx="0">
                  <c:v>0</c:v>
                </c:pt>
                <c:pt idx="1">
                  <c:v>16.6666666666667</c:v>
                </c:pt>
                <c:pt idx="2">
                  <c:v>33.3333333333333</c:v>
                </c:pt>
                <c:pt idx="3">
                  <c:v>50</c:v>
                </c:pt>
                <c:pt idx="4">
                  <c:v>66.6666666666667</c:v>
                </c:pt>
                <c:pt idx="5">
                  <c:v>83.3333333333333</c:v>
                </c:pt>
                <c:pt idx="6">
                  <c:v>100</c:v>
                </c:pt>
                <c:pt idx="7">
                  <c:v>116.666666666667</c:v>
                </c:pt>
                <c:pt idx="8">
                  <c:v>133.333333333333</c:v>
                </c:pt>
                <c:pt idx="9">
                  <c:v>150</c:v>
                </c:pt>
                <c:pt idx="10">
                  <c:v>166.666666666667</c:v>
                </c:pt>
                <c:pt idx="11">
                  <c:v>183.333333333333</c:v>
                </c:pt>
              </c:numCache>
            </c:numRef>
          </c:xVal>
          <c:yVal>
            <c:numRef>
              <c:f>Arkusz1!$H$82:$H$93</c:f>
              <c:numCache>
                <c:formatCode>General</c:formatCode>
                <c:ptCount val="12"/>
                <c:pt idx="0">
                  <c:v>56.7743764172336</c:v>
                </c:pt>
                <c:pt idx="1">
                  <c:v>56.9727891156462</c:v>
                </c:pt>
                <c:pt idx="2">
                  <c:v>56.6043083900227</c:v>
                </c:pt>
                <c:pt idx="3">
                  <c:v>55.6689342403628</c:v>
                </c:pt>
                <c:pt idx="4">
                  <c:v>54.1666666666666</c:v>
                </c:pt>
                <c:pt idx="5">
                  <c:v>52.0975056689342</c:v>
                </c:pt>
                <c:pt idx="6">
                  <c:v>49.4614512471655</c:v>
                </c:pt>
                <c:pt idx="7">
                  <c:v>46.2585034013605</c:v>
                </c:pt>
                <c:pt idx="8">
                  <c:v>42.4886621315192</c:v>
                </c:pt>
                <c:pt idx="9">
                  <c:v>38.1519274376416</c:v>
                </c:pt>
                <c:pt idx="10">
                  <c:v>33.2482993197278</c:v>
                </c:pt>
                <c:pt idx="11">
                  <c:v>27.7777777777776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Arkusz1!$I$80</c:f>
              <c:strCache>
                <c:ptCount val="1"/>
                <c:pt idx="0">
                  <c:v>P1n</c:v>
                </c:pt>
              </c:strCache>
            </c:strRef>
          </c:tx>
          <c:spPr>
            <a:solidFill>
              <a:srgbClr val="4b1f6f"/>
            </a:solidFill>
            <a:ln w="28800">
              <a:solidFill>
                <a:srgbClr val="4b1f6f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Arkusz1!$G$82:$G$93</c:f>
              <c:numCache>
                <c:formatCode>General</c:formatCode>
                <c:ptCount val="12"/>
                <c:pt idx="0">
                  <c:v>0</c:v>
                </c:pt>
                <c:pt idx="1">
                  <c:v>16.6666666666667</c:v>
                </c:pt>
                <c:pt idx="2">
                  <c:v>33.3333333333333</c:v>
                </c:pt>
                <c:pt idx="3">
                  <c:v>50</c:v>
                </c:pt>
                <c:pt idx="4">
                  <c:v>66.6666666666667</c:v>
                </c:pt>
                <c:pt idx="5">
                  <c:v>83.3333333333333</c:v>
                </c:pt>
                <c:pt idx="6">
                  <c:v>100</c:v>
                </c:pt>
                <c:pt idx="7">
                  <c:v>116.666666666667</c:v>
                </c:pt>
                <c:pt idx="8">
                  <c:v>133.333333333333</c:v>
                </c:pt>
                <c:pt idx="9">
                  <c:v>150</c:v>
                </c:pt>
                <c:pt idx="10">
                  <c:v>166.666666666667</c:v>
                </c:pt>
                <c:pt idx="11">
                  <c:v>183.333333333333</c:v>
                </c:pt>
              </c:numCache>
            </c:numRef>
          </c:xVal>
          <c:yVal>
            <c:numRef>
              <c:f>Arkusz1!$I$82:$I$93</c:f>
              <c:numCache>
                <c:formatCode>General</c:formatCode>
                <c:ptCount val="12"/>
                <c:pt idx="0">
                  <c:v>14.2904383975813</c:v>
                </c:pt>
                <c:pt idx="1">
                  <c:v>15.7785336356765</c:v>
                </c:pt>
                <c:pt idx="2">
                  <c:v>17.1721466364324</c:v>
                </c:pt>
                <c:pt idx="3">
                  <c:v>18.4712773998488</c:v>
                </c:pt>
                <c:pt idx="4">
                  <c:v>19.6759259259259</c:v>
                </c:pt>
                <c:pt idx="5">
                  <c:v>20.7860922146637</c:v>
                </c:pt>
                <c:pt idx="6">
                  <c:v>21.801776266062</c:v>
                </c:pt>
                <c:pt idx="7">
                  <c:v>22.722978080121</c:v>
                </c:pt>
                <c:pt idx="8">
                  <c:v>23.5496976568405</c:v>
                </c:pt>
                <c:pt idx="9">
                  <c:v>24.2819349962207</c:v>
                </c:pt>
                <c:pt idx="10">
                  <c:v>24.9196900982616</c:v>
                </c:pt>
                <c:pt idx="11">
                  <c:v>25.462962962963</c:v>
                </c:pt>
              </c:numCache>
            </c:numRef>
          </c:yVal>
          <c:smooth val="0"/>
        </c:ser>
        <c:axId val="29725676"/>
        <c:axId val="37561868"/>
      </c:scatterChart>
      <c:scatterChart>
        <c:scatterStyle val="line"/>
        <c:varyColors val="0"/>
        <c:ser>
          <c:idx val="4"/>
          <c:order val="4"/>
          <c:tx>
            <c:strRef>
              <c:f>Arkusz1!$J$3</c:f>
              <c:strCache>
                <c:ptCount val="1"/>
                <c:pt idx="0">
                  <c:v>Eta1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Arkusz1!$G$4:$G$16</c:f>
              <c:numCache>
                <c:formatCode>General</c:formatCode>
                <c:ptCount val="13"/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  <c:pt idx="9">
                  <c:v>160</c:v>
                </c:pt>
                <c:pt idx="10">
                  <c:v>180</c:v>
                </c:pt>
                <c:pt idx="11">
                  <c:v>200</c:v>
                </c:pt>
                <c:pt idx="12">
                  <c:v>220</c:v>
                </c:pt>
              </c:numCache>
            </c:numRef>
          </c:xVal>
          <c:yVal>
            <c:numRef>
              <c:f>Arkusz1!$J$4:$J$16</c:f>
              <c:numCache>
                <c:formatCode>General</c:formatCode>
                <c:ptCount val="13"/>
                <c:pt idx="1">
                  <c:v>0</c:v>
                </c:pt>
                <c:pt idx="2">
                  <c:v>0.163989520958084</c:v>
                </c:pt>
                <c:pt idx="3">
                  <c:v>0.299412654745529</c:v>
                </c:pt>
                <c:pt idx="4">
                  <c:v>0.410631713554987</c:v>
                </c:pt>
                <c:pt idx="5">
                  <c:v>0.500117647058823</c:v>
                </c:pt>
                <c:pt idx="6">
                  <c:v>0.569153409090908</c:v>
                </c:pt>
                <c:pt idx="7">
                  <c:v>0.618217768147345</c:v>
                </c:pt>
                <c:pt idx="8">
                  <c:v>0.647201663201662</c:v>
                </c:pt>
                <c:pt idx="9">
                  <c:v>0.655530591775324</c:v>
                </c:pt>
                <c:pt idx="10">
                  <c:v>0.64223054474708</c:v>
                </c:pt>
                <c:pt idx="11">
                  <c:v>0.605957345971561</c:v>
                </c:pt>
                <c:pt idx="12">
                  <c:v>0.544999999999996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Arkusz1!$J$80</c:f>
              <c:strCache>
                <c:ptCount val="1"/>
                <c:pt idx="0">
                  <c:v>Eta1n</c:v>
                </c:pt>
              </c:strCache>
            </c:strRef>
          </c:tx>
          <c:spPr>
            <a:solidFill>
              <a:srgbClr val="ff950e"/>
            </a:solidFill>
            <a:ln w="28800">
              <a:solidFill>
                <a:srgbClr val="ff950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Arkusz1!$G$82:$G$93</c:f>
              <c:numCache>
                <c:formatCode>General</c:formatCode>
                <c:ptCount val="12"/>
                <c:pt idx="0">
                  <c:v>0</c:v>
                </c:pt>
                <c:pt idx="1">
                  <c:v>16.6666666666667</c:v>
                </c:pt>
                <c:pt idx="2">
                  <c:v>33.3333333333333</c:v>
                </c:pt>
                <c:pt idx="3">
                  <c:v>50</c:v>
                </c:pt>
                <c:pt idx="4">
                  <c:v>66.6666666666667</c:v>
                </c:pt>
                <c:pt idx="5">
                  <c:v>83.3333333333333</c:v>
                </c:pt>
                <c:pt idx="6">
                  <c:v>100</c:v>
                </c:pt>
                <c:pt idx="7">
                  <c:v>116.666666666667</c:v>
                </c:pt>
                <c:pt idx="8">
                  <c:v>133.333333333333</c:v>
                </c:pt>
                <c:pt idx="9">
                  <c:v>150</c:v>
                </c:pt>
                <c:pt idx="10">
                  <c:v>166.666666666667</c:v>
                </c:pt>
                <c:pt idx="11">
                  <c:v>183.333333333333</c:v>
                </c:pt>
              </c:numCache>
            </c:numRef>
          </c:xVal>
          <c:yVal>
            <c:numRef>
              <c:f>Arkusz1!$J$82:$J$93</c:f>
              <c:numCache>
                <c:formatCode>General</c:formatCode>
                <c:ptCount val="12"/>
                <c:pt idx="0">
                  <c:v>0</c:v>
                </c:pt>
                <c:pt idx="1">
                  <c:v>0.163989520958084</c:v>
                </c:pt>
                <c:pt idx="2">
                  <c:v>0.299412654745529</c:v>
                </c:pt>
                <c:pt idx="3">
                  <c:v>0.410631713554987</c:v>
                </c:pt>
                <c:pt idx="4">
                  <c:v>0.500117647058823</c:v>
                </c:pt>
                <c:pt idx="5">
                  <c:v>0.569153409090908</c:v>
                </c:pt>
                <c:pt idx="6">
                  <c:v>0.618217768147344</c:v>
                </c:pt>
                <c:pt idx="7">
                  <c:v>0.647201663201662</c:v>
                </c:pt>
                <c:pt idx="8">
                  <c:v>0.655530591775324</c:v>
                </c:pt>
                <c:pt idx="9">
                  <c:v>0.642230544747079</c:v>
                </c:pt>
                <c:pt idx="10">
                  <c:v>0.605957345971561</c:v>
                </c:pt>
                <c:pt idx="11">
                  <c:v>0.544999999999996</c:v>
                </c:pt>
              </c:numCache>
            </c:numRef>
          </c:yVal>
          <c:smooth val="0"/>
        </c:ser>
        <c:axId val="41006636"/>
        <c:axId val="94005133"/>
      </c:scatterChart>
      <c:valAx>
        <c:axId val="29725676"/>
        <c:scaling>
          <c:orientation val="minMax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Q [m^3/h]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7561868"/>
        <c:crosses val="autoZero"/>
        <c:crossBetween val="midCat"/>
      </c:valAx>
      <c:valAx>
        <c:axId val="3756186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H [m]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9725676"/>
        <c:crosses val="autoZero"/>
        <c:crossBetween val="midCat"/>
      </c:valAx>
      <c:valAx>
        <c:axId val="4100663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4005133"/>
        <c:crossBetween val="midCat"/>
      </c:valAx>
      <c:valAx>
        <c:axId val="94005133"/>
        <c:scaling>
          <c:orientation val="minMax"/>
          <c:max val="0.9"/>
        </c:scaling>
        <c:delete val="0"/>
        <c:axPos val="r"/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Eta [-]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1006636"/>
        <c:crosses val="max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"/>
        <c:varyColors val="0"/>
        <c:ser>
          <c:idx val="0"/>
          <c:order val="0"/>
          <c:tx>
            <c:strRef>
              <c:f>Arkusz1!$H$100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Arkusz1!$G$102:$G$122</c:f>
              <c:numCache>
                <c:formatCode>General</c:formatCode>
                <c:ptCount val="21"/>
                <c:pt idx="0">
                  <c:v>1.1</c:v>
                </c:pt>
                <c:pt idx="1">
                  <c:v>1.08</c:v>
                </c:pt>
                <c:pt idx="2">
                  <c:v>1.06</c:v>
                </c:pt>
                <c:pt idx="3">
                  <c:v>1.04</c:v>
                </c:pt>
                <c:pt idx="4">
                  <c:v>1.02</c:v>
                </c:pt>
                <c:pt idx="5">
                  <c:v>1</c:v>
                </c:pt>
                <c:pt idx="6">
                  <c:v>0.98</c:v>
                </c:pt>
                <c:pt idx="7">
                  <c:v>0.96</c:v>
                </c:pt>
                <c:pt idx="8">
                  <c:v>0.94</c:v>
                </c:pt>
                <c:pt idx="9">
                  <c:v>0.92</c:v>
                </c:pt>
                <c:pt idx="10">
                  <c:v>0.9</c:v>
                </c:pt>
                <c:pt idx="11">
                  <c:v>0.88</c:v>
                </c:pt>
                <c:pt idx="12">
                  <c:v>0.86</c:v>
                </c:pt>
                <c:pt idx="13">
                  <c:v>0.84</c:v>
                </c:pt>
                <c:pt idx="14">
                  <c:v>0.82</c:v>
                </c:pt>
                <c:pt idx="15">
                  <c:v>0.8</c:v>
                </c:pt>
                <c:pt idx="16">
                  <c:v>0.78</c:v>
                </c:pt>
                <c:pt idx="17">
                  <c:v>0.76</c:v>
                </c:pt>
                <c:pt idx="18">
                  <c:v>0.74</c:v>
                </c:pt>
                <c:pt idx="19">
                  <c:v>0.72</c:v>
                </c:pt>
                <c:pt idx="20">
                  <c:v>0.7</c:v>
                </c:pt>
              </c:numCache>
            </c:numRef>
          </c:xVal>
          <c:yVal>
            <c:numRef>
              <c:f>Arkusz1!$H$102:$H$122</c:f>
              <c:numCache>
                <c:formatCode>General</c:formatCode>
                <c:ptCount val="21"/>
                <c:pt idx="0">
                  <c:v>259.728815704678</c:v>
                </c:pt>
                <c:pt idx="1">
                  <c:v>252.003013163244</c:v>
                </c:pt>
                <c:pt idx="2">
                  <c:v>244.178246367449</c:v>
                </c:pt>
                <c:pt idx="3">
                  <c:v>236.244348419407</c:v>
                </c:pt>
                <c:pt idx="4">
                  <c:v>228.189528337153</c:v>
                </c:pt>
                <c:pt idx="5">
                  <c:v>219.999999999999</c:v>
                </c:pt>
                <c:pt idx="6">
                  <c:v>211.659496409606</c:v>
                </c:pt>
                <c:pt idx="7">
                  <c:v>203.148623074731</c:v>
                </c:pt>
                <c:pt idx="8">
                  <c:v>194.443980679575</c:v>
                </c:pt>
                <c:pt idx="9">
                  <c:v>185.51694840678</c:v>
                </c:pt>
                <c:pt idx="10">
                  <c:v>176.33195335088</c:v>
                </c:pt>
                <c:pt idx="11">
                  <c:v>166.843934634312</c:v>
                </c:pt>
                <c:pt idx="12">
                  <c:v>156.994493502171</c:v>
                </c:pt>
                <c:pt idx="13">
                  <c:v>146.705792049736</c:v>
                </c:pt>
                <c:pt idx="14">
                  <c:v>135.870355531344</c:v>
                </c:pt>
                <c:pt idx="15">
                  <c:v>124.332831626397</c:v>
                </c:pt>
                <c:pt idx="16">
                  <c:v>111.85429800957</c:v>
                </c:pt>
                <c:pt idx="17">
                  <c:v>98.0330918249358</c:v>
                </c:pt>
                <c:pt idx="18">
                  <c:v>82.0923614906008</c:v>
                </c:pt>
                <c:pt idx="19">
                  <c:v>62.0799999999997</c:v>
                </c:pt>
                <c:pt idx="20">
                  <c:v>26.0566238913094</c:v>
                </c:pt>
              </c:numCache>
            </c:numRef>
          </c:yVal>
          <c:smooth val="0"/>
        </c:ser>
        <c:axId val="12603699"/>
        <c:axId val="43333582"/>
      </c:scatterChart>
      <c:scatterChart>
        <c:scatterStyle val="line"/>
        <c:varyColors val="0"/>
        <c:ser>
          <c:idx val="1"/>
          <c:order val="1"/>
          <c:tx>
            <c:strRef>
              <c:f>Arkusz1!$I$100</c:f>
              <c:strCache>
                <c:ptCount val="1"/>
                <c:pt idx="0">
                  <c:v>P1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Arkusz1!$G$102:$G$122</c:f>
              <c:numCache>
                <c:formatCode>General</c:formatCode>
                <c:ptCount val="21"/>
                <c:pt idx="0">
                  <c:v>1.1</c:v>
                </c:pt>
                <c:pt idx="1">
                  <c:v>1.08</c:v>
                </c:pt>
                <c:pt idx="2">
                  <c:v>1.06</c:v>
                </c:pt>
                <c:pt idx="3">
                  <c:v>1.04</c:v>
                </c:pt>
                <c:pt idx="4">
                  <c:v>1.02</c:v>
                </c:pt>
                <c:pt idx="5">
                  <c:v>1</c:v>
                </c:pt>
                <c:pt idx="6">
                  <c:v>0.98</c:v>
                </c:pt>
                <c:pt idx="7">
                  <c:v>0.96</c:v>
                </c:pt>
                <c:pt idx="8">
                  <c:v>0.94</c:v>
                </c:pt>
                <c:pt idx="9">
                  <c:v>0.92</c:v>
                </c:pt>
                <c:pt idx="10">
                  <c:v>0.9</c:v>
                </c:pt>
                <c:pt idx="11">
                  <c:v>0.88</c:v>
                </c:pt>
                <c:pt idx="12">
                  <c:v>0.86</c:v>
                </c:pt>
                <c:pt idx="13">
                  <c:v>0.84</c:v>
                </c:pt>
                <c:pt idx="14">
                  <c:v>0.82</c:v>
                </c:pt>
                <c:pt idx="15">
                  <c:v>0.8</c:v>
                </c:pt>
                <c:pt idx="16">
                  <c:v>0.78</c:v>
                </c:pt>
                <c:pt idx="17">
                  <c:v>0.76</c:v>
                </c:pt>
                <c:pt idx="18">
                  <c:v>0.74</c:v>
                </c:pt>
                <c:pt idx="19">
                  <c:v>0.72</c:v>
                </c:pt>
                <c:pt idx="20">
                  <c:v>0.7</c:v>
                </c:pt>
              </c:numCache>
            </c:numRef>
          </c:xVal>
          <c:yVal>
            <c:numRef>
              <c:f>Arkusz1!$I$102:$I$122</c:f>
              <c:numCache>
                <c:formatCode>General</c:formatCode>
                <c:ptCount val="21"/>
                <c:pt idx="0">
                  <c:v>59.4128061374775</c:v>
                </c:pt>
                <c:pt idx="1">
                  <c:v>56.1015910867394</c:v>
                </c:pt>
                <c:pt idx="2">
                  <c:v>52.9072815291787</c:v>
                </c:pt>
                <c:pt idx="3">
                  <c:v>49.8273311971971</c:v>
                </c:pt>
                <c:pt idx="4">
                  <c:v>46.8591323211625</c:v>
                </c:pt>
                <c:pt idx="5">
                  <c:v>44</c:v>
                </c:pt>
                <c:pt idx="6">
                  <c:v>41.2471513585102</c:v>
                </c:pt>
                <c:pt idx="7">
                  <c:v>38.5976772717988</c:v>
                </c:pt>
                <c:pt idx="8">
                  <c:v>36.0485032527223</c:v>
                </c:pt>
                <c:pt idx="9">
                  <c:v>33.596334130817</c:v>
                </c:pt>
                <c:pt idx="10">
                  <c:v>31.2375737640725</c:v>
                </c:pt>
                <c:pt idx="11">
                  <c:v>28.9682049461591</c:v>
                </c:pt>
                <c:pt idx="12">
                  <c:v>26.7836032152716</c:v>
                </c:pt>
                <c:pt idx="13">
                  <c:v>24.6782353779798</c:v>
                </c:pt>
                <c:pt idx="14">
                  <c:v>22.645144430309</c:v>
                </c:pt>
                <c:pt idx="15">
                  <c:v>20.675007253141</c:v>
                </c:pt>
                <c:pt idx="16">
                  <c:v>18.7542475885629</c:v>
                </c:pt>
                <c:pt idx="17">
                  <c:v>16.8607489396447</c:v>
                </c:pt>
                <c:pt idx="18">
                  <c:v>14.9520579277118</c:v>
                </c:pt>
                <c:pt idx="19">
                  <c:v>12.91972608</c:v>
                </c:pt>
                <c:pt idx="20">
                  <c:v>10.0666880317047</c:v>
                </c:pt>
              </c:numCache>
            </c:numRef>
          </c:yVal>
          <c:smooth val="0"/>
        </c:ser>
        <c:axId val="93146802"/>
        <c:axId val="77769141"/>
      </c:scatterChart>
      <c:valAx>
        <c:axId val="12603699"/>
        <c:scaling>
          <c:orientation val="minMax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r1 [ - 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3333582"/>
        <c:crosses val="autoZero"/>
        <c:crossBetween val="midCat"/>
      </c:valAx>
      <c:valAx>
        <c:axId val="4333358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Q1 [m^3/h]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2603699"/>
        <c:crosses val="autoZero"/>
        <c:crossBetween val="midCat"/>
      </c:valAx>
      <c:valAx>
        <c:axId val="9314680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7769141"/>
        <c:crossBetween val="midCat"/>
      </c:valAx>
      <c:valAx>
        <c:axId val="77769141"/>
        <c:scaling>
          <c:orientation val="minMax"/>
          <c:max val="60"/>
        </c:scaling>
        <c:delete val="0"/>
        <c:axPos val="r"/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P1 [kW]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3146802"/>
        <c:crosses val="max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"/>
        <c:varyColors val="0"/>
        <c:ser>
          <c:idx val="0"/>
          <c:order val="0"/>
          <c:tx>
            <c:strRef>
              <c:f>Arkusz1!$H$100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Arkusz1!$N$102:$N$122</c:f>
              <c:numCache>
                <c:formatCode>General</c:formatCode>
                <c:ptCount val="21"/>
                <c:pt idx="0">
                  <c:v>3300</c:v>
                </c:pt>
                <c:pt idx="1">
                  <c:v>3240</c:v>
                </c:pt>
                <c:pt idx="2">
                  <c:v>3180</c:v>
                </c:pt>
                <c:pt idx="3">
                  <c:v>3120</c:v>
                </c:pt>
                <c:pt idx="4">
                  <c:v>3060</c:v>
                </c:pt>
                <c:pt idx="5">
                  <c:v>3000</c:v>
                </c:pt>
                <c:pt idx="6">
                  <c:v>2940</c:v>
                </c:pt>
                <c:pt idx="7">
                  <c:v>2880</c:v>
                </c:pt>
                <c:pt idx="8">
                  <c:v>2820</c:v>
                </c:pt>
                <c:pt idx="9">
                  <c:v>2760</c:v>
                </c:pt>
                <c:pt idx="10">
                  <c:v>2700</c:v>
                </c:pt>
                <c:pt idx="11">
                  <c:v>2640</c:v>
                </c:pt>
                <c:pt idx="12">
                  <c:v>2580</c:v>
                </c:pt>
                <c:pt idx="13">
                  <c:v>2520</c:v>
                </c:pt>
                <c:pt idx="14">
                  <c:v>2460</c:v>
                </c:pt>
                <c:pt idx="15">
                  <c:v>2400</c:v>
                </c:pt>
                <c:pt idx="16">
                  <c:v>2340</c:v>
                </c:pt>
                <c:pt idx="17">
                  <c:v>2280</c:v>
                </c:pt>
                <c:pt idx="18">
                  <c:v>2220</c:v>
                </c:pt>
                <c:pt idx="19">
                  <c:v>2160</c:v>
                </c:pt>
                <c:pt idx="20">
                  <c:v>2100</c:v>
                </c:pt>
              </c:numCache>
            </c:numRef>
          </c:xVal>
          <c:yVal>
            <c:numRef>
              <c:f>Arkusz1!$H$102:$H$122</c:f>
              <c:numCache>
                <c:formatCode>General</c:formatCode>
                <c:ptCount val="21"/>
                <c:pt idx="0">
                  <c:v>259.728815704678</c:v>
                </c:pt>
                <c:pt idx="1">
                  <c:v>252.003013163244</c:v>
                </c:pt>
                <c:pt idx="2">
                  <c:v>244.178246367449</c:v>
                </c:pt>
                <c:pt idx="3">
                  <c:v>236.244348419407</c:v>
                </c:pt>
                <c:pt idx="4">
                  <c:v>228.189528337153</c:v>
                </c:pt>
                <c:pt idx="5">
                  <c:v>219.999999999999</c:v>
                </c:pt>
                <c:pt idx="6">
                  <c:v>211.659496409606</c:v>
                </c:pt>
                <c:pt idx="7">
                  <c:v>203.148623074731</c:v>
                </c:pt>
                <c:pt idx="8">
                  <c:v>194.443980679575</c:v>
                </c:pt>
                <c:pt idx="9">
                  <c:v>185.51694840678</c:v>
                </c:pt>
                <c:pt idx="10">
                  <c:v>176.33195335088</c:v>
                </c:pt>
                <c:pt idx="11">
                  <c:v>166.843934634312</c:v>
                </c:pt>
                <c:pt idx="12">
                  <c:v>156.994493502171</c:v>
                </c:pt>
                <c:pt idx="13">
                  <c:v>146.705792049736</c:v>
                </c:pt>
                <c:pt idx="14">
                  <c:v>135.870355531344</c:v>
                </c:pt>
                <c:pt idx="15">
                  <c:v>124.332831626397</c:v>
                </c:pt>
                <c:pt idx="16">
                  <c:v>111.85429800957</c:v>
                </c:pt>
                <c:pt idx="17">
                  <c:v>98.0330918249358</c:v>
                </c:pt>
                <c:pt idx="18">
                  <c:v>82.0923614906008</c:v>
                </c:pt>
                <c:pt idx="19">
                  <c:v>62.0799999999997</c:v>
                </c:pt>
                <c:pt idx="20">
                  <c:v>26.0566238913094</c:v>
                </c:pt>
              </c:numCache>
            </c:numRef>
          </c:yVal>
          <c:smooth val="0"/>
        </c:ser>
        <c:axId val="99052668"/>
        <c:axId val="69750951"/>
      </c:scatterChart>
      <c:scatterChart>
        <c:scatterStyle val="line"/>
        <c:varyColors val="0"/>
        <c:ser>
          <c:idx val="1"/>
          <c:order val="1"/>
          <c:tx>
            <c:strRef>
              <c:f>Arkusz1!$I$100</c:f>
              <c:strCache>
                <c:ptCount val="1"/>
                <c:pt idx="0">
                  <c:v>P1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Arkusz1!$N$102:$N$122</c:f>
              <c:numCache>
                <c:formatCode>General</c:formatCode>
                <c:ptCount val="21"/>
                <c:pt idx="0">
                  <c:v>3300</c:v>
                </c:pt>
                <c:pt idx="1">
                  <c:v>3240</c:v>
                </c:pt>
                <c:pt idx="2">
                  <c:v>3180</c:v>
                </c:pt>
                <c:pt idx="3">
                  <c:v>3120</c:v>
                </c:pt>
                <c:pt idx="4">
                  <c:v>3060</c:v>
                </c:pt>
                <c:pt idx="5">
                  <c:v>3000</c:v>
                </c:pt>
                <c:pt idx="6">
                  <c:v>2940</c:v>
                </c:pt>
                <c:pt idx="7">
                  <c:v>2880</c:v>
                </c:pt>
                <c:pt idx="8">
                  <c:v>2820</c:v>
                </c:pt>
                <c:pt idx="9">
                  <c:v>2760</c:v>
                </c:pt>
                <c:pt idx="10">
                  <c:v>2700</c:v>
                </c:pt>
                <c:pt idx="11">
                  <c:v>2640</c:v>
                </c:pt>
                <c:pt idx="12">
                  <c:v>2580</c:v>
                </c:pt>
                <c:pt idx="13">
                  <c:v>2520</c:v>
                </c:pt>
                <c:pt idx="14">
                  <c:v>2460</c:v>
                </c:pt>
                <c:pt idx="15">
                  <c:v>2400</c:v>
                </c:pt>
                <c:pt idx="16">
                  <c:v>2340</c:v>
                </c:pt>
                <c:pt idx="17">
                  <c:v>2280</c:v>
                </c:pt>
                <c:pt idx="18">
                  <c:v>2220</c:v>
                </c:pt>
                <c:pt idx="19">
                  <c:v>2160</c:v>
                </c:pt>
                <c:pt idx="20">
                  <c:v>2100</c:v>
                </c:pt>
              </c:numCache>
            </c:numRef>
          </c:xVal>
          <c:yVal>
            <c:numRef>
              <c:f>Arkusz1!$I$102:$I$122</c:f>
              <c:numCache>
                <c:formatCode>General</c:formatCode>
                <c:ptCount val="21"/>
                <c:pt idx="0">
                  <c:v>59.4128061374775</c:v>
                </c:pt>
                <c:pt idx="1">
                  <c:v>56.1015910867394</c:v>
                </c:pt>
                <c:pt idx="2">
                  <c:v>52.9072815291787</c:v>
                </c:pt>
                <c:pt idx="3">
                  <c:v>49.8273311971971</c:v>
                </c:pt>
                <c:pt idx="4">
                  <c:v>46.8591323211625</c:v>
                </c:pt>
                <c:pt idx="5">
                  <c:v>44</c:v>
                </c:pt>
                <c:pt idx="6">
                  <c:v>41.2471513585102</c:v>
                </c:pt>
                <c:pt idx="7">
                  <c:v>38.5976772717988</c:v>
                </c:pt>
                <c:pt idx="8">
                  <c:v>36.0485032527223</c:v>
                </c:pt>
                <c:pt idx="9">
                  <c:v>33.596334130817</c:v>
                </c:pt>
                <c:pt idx="10">
                  <c:v>31.2375737640725</c:v>
                </c:pt>
                <c:pt idx="11">
                  <c:v>28.9682049461591</c:v>
                </c:pt>
                <c:pt idx="12">
                  <c:v>26.7836032152716</c:v>
                </c:pt>
                <c:pt idx="13">
                  <c:v>24.6782353779798</c:v>
                </c:pt>
                <c:pt idx="14">
                  <c:v>22.645144430309</c:v>
                </c:pt>
                <c:pt idx="15">
                  <c:v>20.675007253141</c:v>
                </c:pt>
                <c:pt idx="16">
                  <c:v>18.7542475885629</c:v>
                </c:pt>
                <c:pt idx="17">
                  <c:v>16.8607489396447</c:v>
                </c:pt>
                <c:pt idx="18">
                  <c:v>14.9520579277118</c:v>
                </c:pt>
                <c:pt idx="19">
                  <c:v>12.91972608</c:v>
                </c:pt>
                <c:pt idx="20">
                  <c:v>10.0666880317047</c:v>
                </c:pt>
              </c:numCache>
            </c:numRef>
          </c:yVal>
          <c:smooth val="0"/>
        </c:ser>
        <c:axId val="69656400"/>
        <c:axId val="26961422"/>
      </c:scatterChart>
      <c:valAx>
        <c:axId val="99052668"/>
        <c:scaling>
          <c:orientation val="minMax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n1 [obr/min]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9750951"/>
        <c:crosses val="autoZero"/>
        <c:crossBetween val="midCat"/>
      </c:valAx>
      <c:valAx>
        <c:axId val="6975095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Q1 [m^3/h]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9052668"/>
        <c:crosses val="autoZero"/>
        <c:crossBetween val="midCat"/>
      </c:valAx>
      <c:valAx>
        <c:axId val="6965640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6961422"/>
        <c:crossBetween val="midCat"/>
      </c:valAx>
      <c:valAx>
        <c:axId val="26961422"/>
        <c:scaling>
          <c:orientation val="minMax"/>
          <c:max val="60"/>
        </c:scaling>
        <c:delete val="0"/>
        <c:axPos val="r"/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P1 [kW]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9656400"/>
        <c:crosses val="max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"/>
        <c:varyColors val="0"/>
        <c:ser>
          <c:idx val="0"/>
          <c:order val="0"/>
          <c:tx>
            <c:strRef>
              <c:f>Arkusz1!$J$100:$J$101</c:f>
              <c:strCache>
                <c:ptCount val="1"/>
                <c:pt idx="0">
                  <c:v>Q2 m^3/h</c:v>
                </c:pt>
              </c:strCache>
            </c:strRef>
          </c:tx>
          <c:spPr>
            <a:solidFill>
              <a:srgbClr val="3465a4"/>
            </a:solidFill>
            <a:ln w="28800">
              <a:solidFill>
                <a:srgbClr val="3465a4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Arkusz1!$G$102:$G$122</c:f>
              <c:numCache>
                <c:formatCode>General</c:formatCode>
                <c:ptCount val="21"/>
                <c:pt idx="0">
                  <c:v>1.1</c:v>
                </c:pt>
                <c:pt idx="1">
                  <c:v>1.08</c:v>
                </c:pt>
                <c:pt idx="2">
                  <c:v>1.06</c:v>
                </c:pt>
                <c:pt idx="3">
                  <c:v>1.04</c:v>
                </c:pt>
                <c:pt idx="4">
                  <c:v>1.02</c:v>
                </c:pt>
                <c:pt idx="5">
                  <c:v>1</c:v>
                </c:pt>
                <c:pt idx="6">
                  <c:v>0.98</c:v>
                </c:pt>
                <c:pt idx="7">
                  <c:v>0.96</c:v>
                </c:pt>
                <c:pt idx="8">
                  <c:v>0.94</c:v>
                </c:pt>
                <c:pt idx="9">
                  <c:v>0.92</c:v>
                </c:pt>
                <c:pt idx="10">
                  <c:v>0.9</c:v>
                </c:pt>
                <c:pt idx="11">
                  <c:v>0.88</c:v>
                </c:pt>
                <c:pt idx="12">
                  <c:v>0.86</c:v>
                </c:pt>
                <c:pt idx="13">
                  <c:v>0.84</c:v>
                </c:pt>
                <c:pt idx="14">
                  <c:v>0.82</c:v>
                </c:pt>
                <c:pt idx="15">
                  <c:v>0.8</c:v>
                </c:pt>
                <c:pt idx="16">
                  <c:v>0.78</c:v>
                </c:pt>
                <c:pt idx="17">
                  <c:v>0.76</c:v>
                </c:pt>
                <c:pt idx="18">
                  <c:v>0.74</c:v>
                </c:pt>
                <c:pt idx="19">
                  <c:v>0.72</c:v>
                </c:pt>
                <c:pt idx="20">
                  <c:v>0.7</c:v>
                </c:pt>
              </c:numCache>
            </c:numRef>
          </c:xVal>
          <c:yVal>
            <c:numRef>
              <c:f>Arkusz1!$J$102:$J$122</c:f>
              <c:numCache>
                <c:formatCode>General</c:formatCode>
                <c:ptCount val="21"/>
                <c:pt idx="0">
                  <c:v>40.271184295322</c:v>
                </c:pt>
                <c:pt idx="1">
                  <c:v>47.996986836756</c:v>
                </c:pt>
                <c:pt idx="2">
                  <c:v>55.821753632551</c:v>
                </c:pt>
                <c:pt idx="3">
                  <c:v>63.755651580593</c:v>
                </c:pt>
                <c:pt idx="4">
                  <c:v>71.810471662847</c:v>
                </c:pt>
                <c:pt idx="5">
                  <c:v>80.000000000001</c:v>
                </c:pt>
                <c:pt idx="6">
                  <c:v>88.340503590394</c:v>
                </c:pt>
                <c:pt idx="7">
                  <c:v>96.851376925269</c:v>
                </c:pt>
                <c:pt idx="8">
                  <c:v>105.556019320425</c:v>
                </c:pt>
                <c:pt idx="9">
                  <c:v>114.48305159322</c:v>
                </c:pt>
                <c:pt idx="10">
                  <c:v>123.66804664912</c:v>
                </c:pt>
                <c:pt idx="11">
                  <c:v>133.156065365688</c:v>
                </c:pt>
                <c:pt idx="12">
                  <c:v>143.005506497829</c:v>
                </c:pt>
                <c:pt idx="13">
                  <c:v>153.294207950264</c:v>
                </c:pt>
                <c:pt idx="14">
                  <c:v>164.129644468656</c:v>
                </c:pt>
                <c:pt idx="15">
                  <c:v>175.667168373603</c:v>
                </c:pt>
                <c:pt idx="16">
                  <c:v>188.14570199043</c:v>
                </c:pt>
                <c:pt idx="17">
                  <c:v>201.966908175064</c:v>
                </c:pt>
                <c:pt idx="18">
                  <c:v>217.907638509399</c:v>
                </c:pt>
                <c:pt idx="19">
                  <c:v>237.92</c:v>
                </c:pt>
                <c:pt idx="20">
                  <c:v>273.943376108691</c:v>
                </c:pt>
              </c:numCache>
            </c:numRef>
          </c:yVal>
          <c:smooth val="0"/>
        </c:ser>
        <c:axId val="5181129"/>
        <c:axId val="1682816"/>
      </c:scatterChart>
      <c:scatterChart>
        <c:scatterStyle val="line"/>
        <c:varyColors val="0"/>
        <c:ser>
          <c:idx val="1"/>
          <c:order val="1"/>
          <c:tx>
            <c:strRef>
              <c:f>Arkusz1!$L$100:$L$101</c:f>
              <c:strCache>
                <c:ptCount val="1"/>
                <c:pt idx="0">
                  <c:v>P2 kW</c:v>
                </c:pt>
              </c:strCache>
            </c:strRef>
          </c:tx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Arkusz1!$G$102:$G$122</c:f>
              <c:numCache>
                <c:formatCode>General</c:formatCode>
                <c:ptCount val="21"/>
                <c:pt idx="0">
                  <c:v>1.1</c:v>
                </c:pt>
                <c:pt idx="1">
                  <c:v>1.08</c:v>
                </c:pt>
                <c:pt idx="2">
                  <c:v>1.06</c:v>
                </c:pt>
                <c:pt idx="3">
                  <c:v>1.04</c:v>
                </c:pt>
                <c:pt idx="4">
                  <c:v>1.02</c:v>
                </c:pt>
                <c:pt idx="5">
                  <c:v>1</c:v>
                </c:pt>
                <c:pt idx="6">
                  <c:v>0.98</c:v>
                </c:pt>
                <c:pt idx="7">
                  <c:v>0.96</c:v>
                </c:pt>
                <c:pt idx="8">
                  <c:v>0.94</c:v>
                </c:pt>
                <c:pt idx="9">
                  <c:v>0.92</c:v>
                </c:pt>
                <c:pt idx="10">
                  <c:v>0.9</c:v>
                </c:pt>
                <c:pt idx="11">
                  <c:v>0.88</c:v>
                </c:pt>
                <c:pt idx="12">
                  <c:v>0.86</c:v>
                </c:pt>
                <c:pt idx="13">
                  <c:v>0.84</c:v>
                </c:pt>
                <c:pt idx="14">
                  <c:v>0.82</c:v>
                </c:pt>
                <c:pt idx="15">
                  <c:v>0.8</c:v>
                </c:pt>
                <c:pt idx="16">
                  <c:v>0.78</c:v>
                </c:pt>
                <c:pt idx="17">
                  <c:v>0.76</c:v>
                </c:pt>
                <c:pt idx="18">
                  <c:v>0.74</c:v>
                </c:pt>
                <c:pt idx="19">
                  <c:v>0.72</c:v>
                </c:pt>
                <c:pt idx="20">
                  <c:v>0.7</c:v>
                </c:pt>
              </c:numCache>
            </c:numRef>
          </c:xVal>
          <c:yVal>
            <c:numRef>
              <c:f>Arkusz1!$L$102:$L$122</c:f>
              <c:numCache>
                <c:formatCode>General</c:formatCode>
                <c:ptCount val="21"/>
                <c:pt idx="0">
                  <c:v>8.50667311232511</c:v>
                </c:pt>
                <c:pt idx="1">
                  <c:v>9.14253828834727</c:v>
                </c:pt>
                <c:pt idx="2">
                  <c:v>9.84290432930904</c:v>
                </c:pt>
                <c:pt idx="3">
                  <c:v>10.6184106095311</c:v>
                </c:pt>
                <c:pt idx="4">
                  <c:v>11.4807184287205</c:v>
                </c:pt>
                <c:pt idx="5">
                  <c:v>12.4427942098659</c:v>
                </c:pt>
                <c:pt idx="6">
                  <c:v>13.5192743365629</c:v>
                </c:pt>
                <c:pt idx="7">
                  <c:v>14.7269439321004</c:v>
                </c:pt>
                <c:pt idx="8">
                  <c:v>16.0853790861369</c:v>
                </c:pt>
                <c:pt idx="9">
                  <c:v>17.6178301397582</c:v>
                </c:pt>
                <c:pt idx="10">
                  <c:v>19.3524712885031</c:v>
                </c:pt>
                <c:pt idx="11">
                  <c:v>21.3242260911987</c:v>
                </c:pt>
                <c:pt idx="12">
                  <c:v>23.5775353481647</c:v>
                </c:pt>
                <c:pt idx="13">
                  <c:v>26.1707433848558</c:v>
                </c:pt>
                <c:pt idx="14">
                  <c:v>29.1834349860375</c:v>
                </c:pt>
                <c:pt idx="15">
                  <c:v>32.7295762029558</c:v>
                </c:pt>
                <c:pt idx="16">
                  <c:v>36.9832700488153</c:v>
                </c:pt>
                <c:pt idx="17">
                  <c:v>42.2359946961732</c:v>
                </c:pt>
                <c:pt idx="18">
                  <c:v>49.0505244138513</c:v>
                </c:pt>
                <c:pt idx="19">
                  <c:v>58.841994244355</c:v>
                </c:pt>
                <c:pt idx="20">
                  <c:v>80.3007774817517</c:v>
                </c:pt>
              </c:numCache>
            </c:numRef>
          </c:yVal>
          <c:smooth val="0"/>
        </c:ser>
        <c:axId val="43443466"/>
        <c:axId val="7319133"/>
      </c:scatterChart>
      <c:valAx>
        <c:axId val="5181129"/>
        <c:scaling>
          <c:orientation val="minMax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r1 [-]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682816"/>
        <c:crosses val="autoZero"/>
        <c:crossBetween val="midCat"/>
      </c:valAx>
      <c:valAx>
        <c:axId val="168281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Q2 [m^3/h]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181129"/>
        <c:crosses val="autoZero"/>
        <c:crossBetween val="midCat"/>
      </c:valAx>
      <c:valAx>
        <c:axId val="4344346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319133"/>
        <c:crossBetween val="midCat"/>
      </c:valAx>
      <c:valAx>
        <c:axId val="7319133"/>
        <c:scaling>
          <c:orientation val="minMax"/>
        </c:scaling>
        <c:delete val="0"/>
        <c:axPos val="r"/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P2 {kW]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3443466"/>
        <c:crosses val="max"/>
        <c:crossBetween val="midCat"/>
        <c:majorUnit val="15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"/>
        <c:varyColors val="0"/>
        <c:ser>
          <c:idx val="0"/>
          <c:order val="0"/>
          <c:tx>
            <c:strRef>
              <c:f>Arkusz1!$Q$100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rgbClr val="3465a4"/>
            </a:solidFill>
            <a:ln w="28800">
              <a:solidFill>
                <a:srgbClr val="3465a4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Arkusz1!$N$102:$N$122</c:f>
              <c:numCache>
                <c:formatCode>General</c:formatCode>
                <c:ptCount val="21"/>
                <c:pt idx="0">
                  <c:v>3300</c:v>
                </c:pt>
                <c:pt idx="1">
                  <c:v>3240</c:v>
                </c:pt>
                <c:pt idx="2">
                  <c:v>3180</c:v>
                </c:pt>
                <c:pt idx="3">
                  <c:v>3120</c:v>
                </c:pt>
                <c:pt idx="4">
                  <c:v>3060</c:v>
                </c:pt>
                <c:pt idx="5">
                  <c:v>3000</c:v>
                </c:pt>
                <c:pt idx="6">
                  <c:v>2940</c:v>
                </c:pt>
                <c:pt idx="7">
                  <c:v>2880</c:v>
                </c:pt>
                <c:pt idx="8">
                  <c:v>2820</c:v>
                </c:pt>
                <c:pt idx="9">
                  <c:v>2760</c:v>
                </c:pt>
                <c:pt idx="10">
                  <c:v>2700</c:v>
                </c:pt>
                <c:pt idx="11">
                  <c:v>2640</c:v>
                </c:pt>
                <c:pt idx="12">
                  <c:v>2580</c:v>
                </c:pt>
                <c:pt idx="13">
                  <c:v>2520</c:v>
                </c:pt>
                <c:pt idx="14">
                  <c:v>2460</c:v>
                </c:pt>
                <c:pt idx="15">
                  <c:v>2400</c:v>
                </c:pt>
                <c:pt idx="16">
                  <c:v>2340</c:v>
                </c:pt>
                <c:pt idx="17">
                  <c:v>2280</c:v>
                </c:pt>
                <c:pt idx="18">
                  <c:v>2220</c:v>
                </c:pt>
                <c:pt idx="19">
                  <c:v>2160</c:v>
                </c:pt>
                <c:pt idx="20">
                  <c:v>2100</c:v>
                </c:pt>
              </c:numCache>
            </c:numRef>
          </c:xVal>
          <c:yVal>
            <c:numRef>
              <c:f>Arkusz1!$Q$102:$Q$122</c:f>
              <c:numCache>
                <c:formatCode>General</c:formatCode>
                <c:ptCount val="21"/>
                <c:pt idx="0">
                  <c:v>40.271184295322</c:v>
                </c:pt>
                <c:pt idx="1">
                  <c:v>47.996986836756</c:v>
                </c:pt>
                <c:pt idx="2">
                  <c:v>55.821753632551</c:v>
                </c:pt>
                <c:pt idx="3">
                  <c:v>63.755651580593</c:v>
                </c:pt>
                <c:pt idx="4">
                  <c:v>71.810471662847</c:v>
                </c:pt>
                <c:pt idx="5">
                  <c:v>80.000000000001</c:v>
                </c:pt>
                <c:pt idx="6">
                  <c:v>88.340503590394</c:v>
                </c:pt>
                <c:pt idx="7">
                  <c:v>96.851376925269</c:v>
                </c:pt>
                <c:pt idx="8">
                  <c:v>105.556019320425</c:v>
                </c:pt>
                <c:pt idx="9">
                  <c:v>114.48305159322</c:v>
                </c:pt>
                <c:pt idx="10">
                  <c:v>123.66804664912</c:v>
                </c:pt>
                <c:pt idx="11">
                  <c:v>133.156065365688</c:v>
                </c:pt>
                <c:pt idx="12">
                  <c:v>143.005506497829</c:v>
                </c:pt>
                <c:pt idx="13">
                  <c:v>153.294207950264</c:v>
                </c:pt>
                <c:pt idx="14">
                  <c:v>164.129644468656</c:v>
                </c:pt>
                <c:pt idx="15">
                  <c:v>175.667168373603</c:v>
                </c:pt>
                <c:pt idx="16">
                  <c:v>188.14570199043</c:v>
                </c:pt>
                <c:pt idx="17">
                  <c:v>201.966908175064</c:v>
                </c:pt>
                <c:pt idx="18">
                  <c:v>217.907638509399</c:v>
                </c:pt>
                <c:pt idx="19">
                  <c:v>237.92</c:v>
                </c:pt>
                <c:pt idx="20">
                  <c:v>273.943376108691</c:v>
                </c:pt>
              </c:numCache>
            </c:numRef>
          </c:yVal>
          <c:smooth val="0"/>
        </c:ser>
        <c:axId val="57625477"/>
        <c:axId val="30036298"/>
      </c:scatterChart>
      <c:scatterChart>
        <c:scatterStyle val="line"/>
        <c:varyColors val="0"/>
        <c:ser>
          <c:idx val="1"/>
          <c:order val="1"/>
          <c:tx>
            <c:strRef>
              <c:f>Arkusz1!$S$100</c:f>
              <c:strCache>
                <c:ptCount val="1"/>
                <c:pt idx="0">
                  <c:v>P2</c:v>
                </c:pt>
              </c:strCache>
            </c:strRef>
          </c:tx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Arkusz1!$N$102:$N$122</c:f>
              <c:numCache>
                <c:formatCode>General</c:formatCode>
                <c:ptCount val="21"/>
                <c:pt idx="0">
                  <c:v>3300</c:v>
                </c:pt>
                <c:pt idx="1">
                  <c:v>3240</c:v>
                </c:pt>
                <c:pt idx="2">
                  <c:v>3180</c:v>
                </c:pt>
                <c:pt idx="3">
                  <c:v>3120</c:v>
                </c:pt>
                <c:pt idx="4">
                  <c:v>3060</c:v>
                </c:pt>
                <c:pt idx="5">
                  <c:v>3000</c:v>
                </c:pt>
                <c:pt idx="6">
                  <c:v>2940</c:v>
                </c:pt>
                <c:pt idx="7">
                  <c:v>2880</c:v>
                </c:pt>
                <c:pt idx="8">
                  <c:v>2820</c:v>
                </c:pt>
                <c:pt idx="9">
                  <c:v>2760</c:v>
                </c:pt>
                <c:pt idx="10">
                  <c:v>2700</c:v>
                </c:pt>
                <c:pt idx="11">
                  <c:v>2640</c:v>
                </c:pt>
                <c:pt idx="12">
                  <c:v>2580</c:v>
                </c:pt>
                <c:pt idx="13">
                  <c:v>2520</c:v>
                </c:pt>
                <c:pt idx="14">
                  <c:v>2460</c:v>
                </c:pt>
                <c:pt idx="15">
                  <c:v>2400</c:v>
                </c:pt>
                <c:pt idx="16">
                  <c:v>2340</c:v>
                </c:pt>
                <c:pt idx="17">
                  <c:v>2280</c:v>
                </c:pt>
                <c:pt idx="18">
                  <c:v>2220</c:v>
                </c:pt>
                <c:pt idx="19">
                  <c:v>2160</c:v>
                </c:pt>
                <c:pt idx="20">
                  <c:v>2100</c:v>
                </c:pt>
              </c:numCache>
            </c:numRef>
          </c:xVal>
          <c:yVal>
            <c:numRef>
              <c:f>Arkusz1!$S$102:$S$122</c:f>
              <c:numCache>
                <c:formatCode>General</c:formatCode>
                <c:ptCount val="21"/>
                <c:pt idx="0">
                  <c:v>8.50667311232511</c:v>
                </c:pt>
                <c:pt idx="1">
                  <c:v>9.14253828834727</c:v>
                </c:pt>
                <c:pt idx="2">
                  <c:v>9.84290432930904</c:v>
                </c:pt>
                <c:pt idx="3">
                  <c:v>10.6184106095311</c:v>
                </c:pt>
                <c:pt idx="4">
                  <c:v>11.4807184287205</c:v>
                </c:pt>
                <c:pt idx="5">
                  <c:v>12.4427942098659</c:v>
                </c:pt>
                <c:pt idx="6">
                  <c:v>13.5192743365629</c:v>
                </c:pt>
                <c:pt idx="7">
                  <c:v>14.7269439321004</c:v>
                </c:pt>
                <c:pt idx="8">
                  <c:v>16.0853790861369</c:v>
                </c:pt>
                <c:pt idx="9">
                  <c:v>17.6178301397582</c:v>
                </c:pt>
                <c:pt idx="10">
                  <c:v>19.3524712885031</c:v>
                </c:pt>
                <c:pt idx="11">
                  <c:v>21.3242260911987</c:v>
                </c:pt>
                <c:pt idx="12">
                  <c:v>23.5775353481647</c:v>
                </c:pt>
                <c:pt idx="13">
                  <c:v>26.1707433848558</c:v>
                </c:pt>
                <c:pt idx="14">
                  <c:v>29.1834349860375</c:v>
                </c:pt>
                <c:pt idx="15">
                  <c:v>32.7295762029558</c:v>
                </c:pt>
                <c:pt idx="16">
                  <c:v>36.9832700488153</c:v>
                </c:pt>
                <c:pt idx="17">
                  <c:v>42.2359946961732</c:v>
                </c:pt>
                <c:pt idx="18">
                  <c:v>49.0505244138513</c:v>
                </c:pt>
                <c:pt idx="19">
                  <c:v>58.841994244355</c:v>
                </c:pt>
                <c:pt idx="20">
                  <c:v>80.3007774817517</c:v>
                </c:pt>
              </c:numCache>
            </c:numRef>
          </c:yVal>
          <c:smooth val="0"/>
        </c:ser>
        <c:axId val="2619373"/>
        <c:axId val="87642365"/>
      </c:scatterChart>
      <c:valAx>
        <c:axId val="57625477"/>
        <c:scaling>
          <c:orientation val="minMax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n1 [obr/min]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0036298"/>
        <c:crosses val="autoZero"/>
        <c:crossBetween val="midCat"/>
      </c:valAx>
      <c:valAx>
        <c:axId val="3003629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Q2 [m^3/h]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7625477"/>
        <c:crosses val="autoZero"/>
        <c:crossBetween val="midCat"/>
      </c:valAx>
      <c:valAx>
        <c:axId val="261937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7642365"/>
        <c:crossBetween val="midCat"/>
      </c:valAx>
      <c:valAx>
        <c:axId val="87642365"/>
        <c:scaling>
          <c:orientation val="minMax"/>
        </c:scaling>
        <c:delete val="0"/>
        <c:axPos val="r"/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P2 [kW]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619373"/>
        <c:crosses val="max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image" Target="../media/image1.png"/><Relationship Id="rId9" Type="http://schemas.openxmlformats.org/officeDocument/2006/relationships/image" Target="../media/image2.png"/><Relationship Id="rId10" Type="http://schemas.openxmlformats.org/officeDocument/2006/relationships/image" Target="../media/image3.png"/><Relationship Id="rId11" Type="http://schemas.openxmlformats.org/officeDocument/2006/relationships/image" Target="../media/image4.png"/><Relationship Id="rId12" Type="http://schemas.openxmlformats.org/officeDocument/2006/relationships/image" Target="../media/image5.png"/><Relationship Id="rId13" Type="http://schemas.openxmlformats.org/officeDocument/2006/relationships/chart" Target="../charts/chart8.xml"/><Relationship Id="rId14" Type="http://schemas.openxmlformats.org/officeDocument/2006/relationships/chart" Target="../charts/chart9.xml"/><Relationship Id="rId15" Type="http://schemas.openxmlformats.org/officeDocument/2006/relationships/chart" Target="../charts/chart10.xml"/><Relationship Id="rId16" Type="http://schemas.openxmlformats.org/officeDocument/2006/relationships/chart" Target="../charts/chart11.xml"/><Relationship Id="rId17" Type="http://schemas.openxmlformats.org/officeDocument/2006/relationships/chart" Target="../charts/chart12.xml"/><Relationship Id="rId18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40</xdr:col>
      <xdr:colOff>746280</xdr:colOff>
      <xdr:row>36</xdr:row>
      <xdr:rowOff>136080</xdr:rowOff>
    </xdr:from>
    <xdr:to>
      <xdr:col>48</xdr:col>
      <xdr:colOff>3600</xdr:colOff>
      <xdr:row>56</xdr:row>
      <xdr:rowOff>124560</xdr:rowOff>
    </xdr:to>
    <xdr:graphicFrame>
      <xdr:nvGraphicFramePr>
        <xdr:cNvPr id="0" name=""/>
        <xdr:cNvGraphicFramePr/>
      </xdr:nvGraphicFramePr>
      <xdr:xfrm>
        <a:off x="25737840" y="598824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362880</xdr:colOff>
      <xdr:row>3</xdr:row>
      <xdr:rowOff>32760</xdr:rowOff>
    </xdr:from>
    <xdr:to>
      <xdr:col>22</xdr:col>
      <xdr:colOff>303120</xdr:colOff>
      <xdr:row>23</xdr:row>
      <xdr:rowOff>21240</xdr:rowOff>
    </xdr:to>
    <xdr:graphicFrame>
      <xdr:nvGraphicFramePr>
        <xdr:cNvPr id="1" name=""/>
        <xdr:cNvGraphicFramePr/>
      </xdr:nvGraphicFramePr>
      <xdr:xfrm>
        <a:off x="7277760" y="5202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466200</xdr:colOff>
      <xdr:row>26</xdr:row>
      <xdr:rowOff>15840</xdr:rowOff>
    </xdr:from>
    <xdr:to>
      <xdr:col>22</xdr:col>
      <xdr:colOff>406440</xdr:colOff>
      <xdr:row>46</xdr:row>
      <xdr:rowOff>4320</xdr:rowOff>
    </xdr:to>
    <xdr:graphicFrame>
      <xdr:nvGraphicFramePr>
        <xdr:cNvPr id="2" name=""/>
        <xdr:cNvGraphicFramePr/>
      </xdr:nvGraphicFramePr>
      <xdr:xfrm>
        <a:off x="7381080" y="424224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438840</xdr:colOff>
      <xdr:row>49</xdr:row>
      <xdr:rowOff>9720</xdr:rowOff>
    </xdr:from>
    <xdr:to>
      <xdr:col>22</xdr:col>
      <xdr:colOff>379080</xdr:colOff>
      <xdr:row>68</xdr:row>
      <xdr:rowOff>160920</xdr:rowOff>
    </xdr:to>
    <xdr:graphicFrame>
      <xdr:nvGraphicFramePr>
        <xdr:cNvPr id="3" name=""/>
        <xdr:cNvGraphicFramePr/>
      </xdr:nvGraphicFramePr>
      <xdr:xfrm>
        <a:off x="7353720" y="797508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177120</xdr:colOff>
      <xdr:row>75</xdr:row>
      <xdr:rowOff>100440</xdr:rowOff>
    </xdr:from>
    <xdr:to>
      <xdr:col>24</xdr:col>
      <xdr:colOff>60120</xdr:colOff>
      <xdr:row>95</xdr:row>
      <xdr:rowOff>88920</xdr:rowOff>
    </xdr:to>
    <xdr:graphicFrame>
      <xdr:nvGraphicFramePr>
        <xdr:cNvPr id="4" name=""/>
        <xdr:cNvGraphicFramePr/>
      </xdr:nvGraphicFramePr>
      <xdr:xfrm>
        <a:off x="8043480" y="122922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22</xdr:col>
      <xdr:colOff>400320</xdr:colOff>
      <xdr:row>98</xdr:row>
      <xdr:rowOff>7200</xdr:rowOff>
    </xdr:from>
    <xdr:to>
      <xdr:col>31</xdr:col>
      <xdr:colOff>370440</xdr:colOff>
      <xdr:row>115</xdr:row>
      <xdr:rowOff>6840</xdr:rowOff>
    </xdr:to>
    <xdr:graphicFrame>
      <xdr:nvGraphicFramePr>
        <xdr:cNvPr id="5" name=""/>
        <xdr:cNvGraphicFramePr/>
      </xdr:nvGraphicFramePr>
      <xdr:xfrm>
        <a:off x="13134600" y="15937920"/>
        <a:ext cx="4912200" cy="2763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30</xdr:col>
      <xdr:colOff>481320</xdr:colOff>
      <xdr:row>98</xdr:row>
      <xdr:rowOff>0</xdr:rowOff>
    </xdr:from>
    <xdr:to>
      <xdr:col>36</xdr:col>
      <xdr:colOff>516600</xdr:colOff>
      <xdr:row>114</xdr:row>
      <xdr:rowOff>162000</xdr:rowOff>
    </xdr:to>
    <xdr:graphicFrame>
      <xdr:nvGraphicFramePr>
        <xdr:cNvPr id="6" name=""/>
        <xdr:cNvGraphicFramePr/>
      </xdr:nvGraphicFramePr>
      <xdr:xfrm>
        <a:off x="17344800" y="15930720"/>
        <a:ext cx="4912200" cy="2763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0</xdr:col>
      <xdr:colOff>227520</xdr:colOff>
      <xdr:row>99</xdr:row>
      <xdr:rowOff>0</xdr:rowOff>
    </xdr:from>
    <xdr:to>
      <xdr:col>5</xdr:col>
      <xdr:colOff>831240</xdr:colOff>
      <xdr:row>102</xdr:row>
      <xdr:rowOff>99720</xdr:rowOff>
    </xdr:to>
    <xdr:pic>
      <xdr:nvPicPr>
        <xdr:cNvPr id="7" name="Obraz 1" descr=""/>
        <xdr:cNvPicPr/>
      </xdr:nvPicPr>
      <xdr:blipFill>
        <a:blip r:embed="rId8"/>
        <a:stretch/>
      </xdr:blipFill>
      <xdr:spPr>
        <a:xfrm>
          <a:off x="227520" y="16093440"/>
          <a:ext cx="3636360" cy="5871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229680</xdr:colOff>
      <xdr:row>106</xdr:row>
      <xdr:rowOff>117360</xdr:rowOff>
    </xdr:from>
    <xdr:to>
      <xdr:col>5</xdr:col>
      <xdr:colOff>1605600</xdr:colOff>
      <xdr:row>109</xdr:row>
      <xdr:rowOff>52560</xdr:rowOff>
    </xdr:to>
    <xdr:pic>
      <xdr:nvPicPr>
        <xdr:cNvPr id="8" name="Obraz 2" descr=""/>
        <xdr:cNvPicPr/>
      </xdr:nvPicPr>
      <xdr:blipFill>
        <a:blip r:embed="rId9"/>
        <a:stretch/>
      </xdr:blipFill>
      <xdr:spPr>
        <a:xfrm>
          <a:off x="229680" y="17348400"/>
          <a:ext cx="4408560" cy="423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234000</xdr:colOff>
      <xdr:row>112</xdr:row>
      <xdr:rowOff>126360</xdr:rowOff>
    </xdr:from>
    <xdr:to>
      <xdr:col>3</xdr:col>
      <xdr:colOff>306000</xdr:colOff>
      <xdr:row>115</xdr:row>
      <xdr:rowOff>19080</xdr:rowOff>
    </xdr:to>
    <xdr:pic>
      <xdr:nvPicPr>
        <xdr:cNvPr id="9" name="Obraz 3" descr=""/>
        <xdr:cNvPicPr/>
      </xdr:nvPicPr>
      <xdr:blipFill>
        <a:blip r:embed="rId10"/>
        <a:stretch/>
      </xdr:blipFill>
      <xdr:spPr>
        <a:xfrm>
          <a:off x="234000" y="18333000"/>
          <a:ext cx="1875240" cy="3801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270360</xdr:colOff>
      <xdr:row>119</xdr:row>
      <xdr:rowOff>45000</xdr:rowOff>
    </xdr:from>
    <xdr:to>
      <xdr:col>5</xdr:col>
      <xdr:colOff>845640</xdr:colOff>
      <xdr:row>122</xdr:row>
      <xdr:rowOff>35280</xdr:rowOff>
    </xdr:to>
    <xdr:pic>
      <xdr:nvPicPr>
        <xdr:cNvPr id="10" name="Obraz 4" descr=""/>
        <xdr:cNvPicPr/>
      </xdr:nvPicPr>
      <xdr:blipFill>
        <a:blip r:embed="rId11"/>
        <a:stretch/>
      </xdr:blipFill>
      <xdr:spPr>
        <a:xfrm>
          <a:off x="270360" y="19389600"/>
          <a:ext cx="3607920" cy="4777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216000</xdr:colOff>
      <xdr:row>126</xdr:row>
      <xdr:rowOff>27000</xdr:rowOff>
    </xdr:from>
    <xdr:to>
      <xdr:col>5</xdr:col>
      <xdr:colOff>1753560</xdr:colOff>
      <xdr:row>128</xdr:row>
      <xdr:rowOff>89280</xdr:rowOff>
    </xdr:to>
    <xdr:pic>
      <xdr:nvPicPr>
        <xdr:cNvPr id="11" name="Obraz 5" descr=""/>
        <xdr:cNvPicPr/>
      </xdr:nvPicPr>
      <xdr:blipFill>
        <a:blip r:embed="rId12"/>
        <a:stretch/>
      </xdr:blipFill>
      <xdr:spPr>
        <a:xfrm>
          <a:off x="216000" y="20509560"/>
          <a:ext cx="4570200" cy="387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331200</xdr:colOff>
      <xdr:row>116</xdr:row>
      <xdr:rowOff>126720</xdr:rowOff>
    </xdr:from>
    <xdr:to>
      <xdr:col>31</xdr:col>
      <xdr:colOff>578520</xdr:colOff>
      <xdr:row>133</xdr:row>
      <xdr:rowOff>99360</xdr:rowOff>
    </xdr:to>
    <xdr:graphicFrame>
      <xdr:nvGraphicFramePr>
        <xdr:cNvPr id="12" name=""/>
        <xdr:cNvGraphicFramePr/>
      </xdr:nvGraphicFramePr>
      <xdr:xfrm>
        <a:off x="13065480" y="18983520"/>
        <a:ext cx="5189400" cy="2736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30</xdr:col>
      <xdr:colOff>328320</xdr:colOff>
      <xdr:row>116</xdr:row>
      <xdr:rowOff>81720</xdr:rowOff>
    </xdr:from>
    <xdr:to>
      <xdr:col>36</xdr:col>
      <xdr:colOff>28440</xdr:colOff>
      <xdr:row>133</xdr:row>
      <xdr:rowOff>39600</xdr:rowOff>
    </xdr:to>
    <xdr:graphicFrame>
      <xdr:nvGraphicFramePr>
        <xdr:cNvPr id="13" name=""/>
        <xdr:cNvGraphicFramePr/>
      </xdr:nvGraphicFramePr>
      <xdr:xfrm>
        <a:off x="17191800" y="18938520"/>
        <a:ext cx="4577040" cy="2721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22</xdr:col>
      <xdr:colOff>422280</xdr:colOff>
      <xdr:row>155</xdr:row>
      <xdr:rowOff>27000</xdr:rowOff>
    </xdr:from>
    <xdr:to>
      <xdr:col>34</xdr:col>
      <xdr:colOff>424080</xdr:colOff>
      <xdr:row>177</xdr:row>
      <xdr:rowOff>36000</xdr:rowOff>
    </xdr:to>
    <xdr:graphicFrame>
      <xdr:nvGraphicFramePr>
        <xdr:cNvPr id="14" name=""/>
        <xdr:cNvGraphicFramePr/>
      </xdr:nvGraphicFramePr>
      <xdr:xfrm>
        <a:off x="13156560" y="25223760"/>
        <a:ext cx="7382160" cy="3585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30</xdr:col>
      <xdr:colOff>106560</xdr:colOff>
      <xdr:row>134</xdr:row>
      <xdr:rowOff>18360</xdr:rowOff>
    </xdr:from>
    <xdr:to>
      <xdr:col>36</xdr:col>
      <xdr:colOff>423720</xdr:colOff>
      <xdr:row>153</xdr:row>
      <xdr:rowOff>63000</xdr:rowOff>
    </xdr:to>
    <xdr:graphicFrame>
      <xdr:nvGraphicFramePr>
        <xdr:cNvPr id="15" name=""/>
        <xdr:cNvGraphicFramePr/>
      </xdr:nvGraphicFramePr>
      <xdr:xfrm>
        <a:off x="16970040" y="21801240"/>
        <a:ext cx="5194080" cy="3133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22</xdr:col>
      <xdr:colOff>392400</xdr:colOff>
      <xdr:row>134</xdr:row>
      <xdr:rowOff>9720</xdr:rowOff>
    </xdr:from>
    <xdr:to>
      <xdr:col>30</xdr:col>
      <xdr:colOff>540000</xdr:colOff>
      <xdr:row>153</xdr:row>
      <xdr:rowOff>45720</xdr:rowOff>
    </xdr:to>
    <xdr:graphicFrame>
      <xdr:nvGraphicFramePr>
        <xdr:cNvPr id="16" name=""/>
        <xdr:cNvGraphicFramePr/>
      </xdr:nvGraphicFramePr>
      <xdr:xfrm>
        <a:off x="13126680" y="21792600"/>
        <a:ext cx="4276800" cy="3124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absolute">
    <xdr:from>
      <xdr:col>0</xdr:col>
      <xdr:colOff>216000</xdr:colOff>
      <xdr:row>132</xdr:row>
      <xdr:rowOff>0</xdr:rowOff>
    </xdr:from>
    <xdr:to>
      <xdr:col>4</xdr:col>
      <xdr:colOff>360360</xdr:colOff>
      <xdr:row>134</xdr:row>
      <xdr:rowOff>24840</xdr:rowOff>
    </xdr:to>
    <xdr:pic>
      <xdr:nvPicPr>
        <xdr:cNvPr id="17" name="Obraz 6" descr=""/>
        <xdr:cNvPicPr/>
      </xdr:nvPicPr>
      <xdr:blipFill>
        <a:blip r:embed="rId18"/>
        <a:stretch/>
      </xdr:blipFill>
      <xdr:spPr>
        <a:xfrm>
          <a:off x="216000" y="21457800"/>
          <a:ext cx="2392560" cy="349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U150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F92" activeCellId="0" sqref="F92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7.41"/>
    <col collapsed="false" customWidth="true" hidden="false" outlineLevel="0" max="3" min="3" style="0" width="6.63"/>
    <col collapsed="false" customWidth="true" hidden="false" outlineLevel="0" max="4" min="4" style="0" width="6.31"/>
    <col collapsed="false" customWidth="true" hidden="false" outlineLevel="0" max="5" min="5" style="0" width="11.11"/>
    <col collapsed="false" customWidth="true" hidden="false" outlineLevel="0" max="6" min="6" style="0" width="27.15"/>
    <col collapsed="false" customWidth="true" hidden="false" outlineLevel="0" max="7" min="7" style="0" width="6.79"/>
    <col collapsed="false" customWidth="true" hidden="false" outlineLevel="0" max="8" min="8" style="0" width="7.56"/>
    <col collapsed="false" customWidth="true" hidden="false" outlineLevel="0" max="9" min="9" style="0" width="6.79"/>
    <col collapsed="false" customWidth="true" hidden="false" outlineLevel="0" max="17" min="10" style="0" width="6.74"/>
    <col collapsed="false" customWidth="true" hidden="false" outlineLevel="0" max="18" min="18" style="0" width="6.56"/>
    <col collapsed="false" customWidth="true" hidden="false" outlineLevel="0" max="19" min="19" style="0" width="6.94"/>
    <col collapsed="false" customWidth="true" hidden="false" outlineLevel="0" max="20" min="20" style="0" width="6.3"/>
    <col collapsed="false" customWidth="true" hidden="false" outlineLevel="0" max="21" min="21" style="0" width="6.62"/>
    <col collapsed="false" customWidth="true" hidden="false" outlineLevel="0" max="22" min="22" style="0" width="8.86"/>
    <col collapsed="false" customWidth="true" hidden="false" outlineLevel="0" max="23" min="23" style="0" width="6.94"/>
    <col collapsed="false" customWidth="true" hidden="false" outlineLevel="0" max="24" min="24" style="0" width="7.36"/>
    <col collapsed="false" customWidth="true" hidden="false" outlineLevel="0" max="26" min="25" style="0" width="9.59"/>
    <col collapsed="false" customWidth="true" hidden="false" outlineLevel="0" max="27" min="27" style="0" width="7.22"/>
    <col collapsed="false" customWidth="true" hidden="false" outlineLevel="0" max="29" min="28" style="0" width="5.55"/>
    <col collapsed="false" customWidth="true" hidden="false" outlineLevel="0" max="30" min="30" style="0" width="6.73"/>
  </cols>
  <sheetData>
    <row r="3" customFormat="false" ht="12.8" hidden="false" customHeight="false" outlineLevel="0" collapsed="false">
      <c r="A3" s="1"/>
      <c r="B3" s="2" t="s">
        <v>0</v>
      </c>
      <c r="C3" s="2" t="s">
        <v>1</v>
      </c>
      <c r="D3" s="2" t="s">
        <v>2</v>
      </c>
      <c r="G3" s="3" t="s">
        <v>0</v>
      </c>
      <c r="H3" s="3" t="s">
        <v>1</v>
      </c>
      <c r="I3" s="3" t="s">
        <v>2</v>
      </c>
      <c r="J3" s="3" t="s">
        <v>3</v>
      </c>
    </row>
    <row r="4" customFormat="false" ht="12.8" hidden="false" customHeight="false" outlineLevel="0" collapsed="false">
      <c r="A4" s="1" t="s">
        <v>4</v>
      </c>
      <c r="B4" s="2" t="s">
        <v>5</v>
      </c>
      <c r="C4" s="2" t="s">
        <v>6</v>
      </c>
      <c r="D4" s="2" t="s">
        <v>7</v>
      </c>
      <c r="G4" s="4" t="s">
        <v>5</v>
      </c>
      <c r="H4" s="4" t="s">
        <v>6</v>
      </c>
      <c r="I4" s="4" t="s">
        <v>7</v>
      </c>
      <c r="J4" s="5"/>
    </row>
    <row r="5" customFormat="false" ht="12.8" hidden="false" customHeight="false" outlineLevel="0" collapsed="false">
      <c r="A5" s="1"/>
      <c r="B5" s="6" t="n">
        <v>80</v>
      </c>
      <c r="C5" s="6" t="n">
        <v>78</v>
      </c>
      <c r="D5" s="6" t="n">
        <v>34</v>
      </c>
      <c r="G5" s="5" t="n">
        <v>0</v>
      </c>
      <c r="H5" s="7" t="n">
        <f aca="false">E$20+E$19*G5+E$18*G5^2</f>
        <v>81.7551020408163</v>
      </c>
      <c r="I5" s="7" t="n">
        <f aca="false">E$24+E$23*G5+E$22*G5^2</f>
        <v>24.6938775510204</v>
      </c>
      <c r="J5" s="8" t="n">
        <f aca="false">G5/3600*H5*1000*9.81/I5/1000</f>
        <v>0</v>
      </c>
    </row>
    <row r="6" customFormat="false" ht="12.8" hidden="false" customHeight="false" outlineLevel="0" collapsed="false">
      <c r="A6" s="1"/>
      <c r="B6" s="6" t="n">
        <v>150</v>
      </c>
      <c r="C6" s="6" t="n">
        <v>64</v>
      </c>
      <c r="D6" s="6" t="n">
        <v>40</v>
      </c>
      <c r="G6" s="5" t="n">
        <v>20</v>
      </c>
      <c r="H6" s="7" t="n">
        <f aca="false">E$20+E$19*G6+E$18*G6^2</f>
        <v>82.0408163265306</v>
      </c>
      <c r="I6" s="7" t="n">
        <f aca="false">E$24+E$23*G6+E$22*G6^2</f>
        <v>27.265306122449</v>
      </c>
      <c r="J6" s="8" t="n">
        <f aca="false">G6/3600*H6*1000*9.81/I6/1000</f>
        <v>0.163989520958084</v>
      </c>
    </row>
    <row r="7" customFormat="false" ht="12.8" hidden="false" customHeight="false" outlineLevel="0" collapsed="false">
      <c r="A7" s="1"/>
      <c r="B7" s="6" t="n">
        <v>220</v>
      </c>
      <c r="C7" s="6" t="n">
        <v>40</v>
      </c>
      <c r="D7" s="6" t="n">
        <v>44</v>
      </c>
      <c r="G7" s="5" t="n">
        <v>40</v>
      </c>
      <c r="H7" s="7" t="n">
        <f aca="false">E$20+E$19*G7+E$18*G7^2</f>
        <v>81.5102040816326</v>
      </c>
      <c r="I7" s="7" t="n">
        <f aca="false">E$24+E$23*G7+E$22*G7^2</f>
        <v>29.6734693877551</v>
      </c>
      <c r="J7" s="8" t="n">
        <f aca="false">G7/3600*H7*1000*9.81/I7/1000</f>
        <v>0.299412654745529</v>
      </c>
    </row>
    <row r="8" customFormat="false" ht="12.8" hidden="false" customHeight="false" outlineLevel="0" collapsed="false">
      <c r="A8" s="1"/>
      <c r="G8" s="5" t="n">
        <v>60</v>
      </c>
      <c r="H8" s="7" t="n">
        <f aca="false">E$20+E$19*G8+E$18*G8^2</f>
        <v>80.1632653061224</v>
      </c>
      <c r="I8" s="7" t="n">
        <f aca="false">E$24+E$23*G8+E$22*G8^2</f>
        <v>31.9183673469388</v>
      </c>
      <c r="J8" s="8" t="n">
        <f aca="false">G8/3600*H8*1000*9.81/I8/1000</f>
        <v>0.410631713554987</v>
      </c>
    </row>
    <row r="9" customFormat="false" ht="12.8" hidden="false" customHeight="false" outlineLevel="0" collapsed="false">
      <c r="A9" s="1"/>
      <c r="B9" s="0" t="s">
        <v>8</v>
      </c>
      <c r="C9" s="0" t="n">
        <f aca="false">B6-B5</f>
        <v>70</v>
      </c>
      <c r="G9" s="5" t="n">
        <v>80</v>
      </c>
      <c r="H9" s="7" t="n">
        <f aca="false">E$20+E$19*G9+E$18*G9^2</f>
        <v>77.9999999999999</v>
      </c>
      <c r="I9" s="7" t="n">
        <f aca="false">E$24+E$23*G9+E$22*G9^2</f>
        <v>34</v>
      </c>
      <c r="J9" s="8" t="n">
        <f aca="false">G9/3600*H9*1000*9.81/I9/1000</f>
        <v>0.500117647058823</v>
      </c>
    </row>
    <row r="10" customFormat="false" ht="12.8" hidden="false" customHeight="false" outlineLevel="0" collapsed="false">
      <c r="A10" s="1"/>
      <c r="B10" s="0" t="s">
        <v>9</v>
      </c>
      <c r="C10" s="0" t="n">
        <f aca="false">B7-B6</f>
        <v>70</v>
      </c>
      <c r="G10" s="5" t="n">
        <v>100</v>
      </c>
      <c r="H10" s="7" t="n">
        <f aca="false">E$20+E$19*G10+E$18*G10^2</f>
        <v>75.0204081632652</v>
      </c>
      <c r="I10" s="7" t="n">
        <f aca="false">E$24+E$23*G10+E$22*G10^2</f>
        <v>35.9183673469388</v>
      </c>
      <c r="J10" s="8" t="n">
        <f aca="false">G10/3600*H10*1000*9.81/I10/1000</f>
        <v>0.569153409090908</v>
      </c>
    </row>
    <row r="11" customFormat="false" ht="12.8" hidden="false" customHeight="false" outlineLevel="0" collapsed="false">
      <c r="A11" s="1"/>
      <c r="B11" s="0" t="s">
        <v>10</v>
      </c>
      <c r="C11" s="0" t="n">
        <f aca="false">B6^2-B5^2</f>
        <v>16100</v>
      </c>
      <c r="G11" s="5" t="n">
        <v>120</v>
      </c>
      <c r="H11" s="7" t="n">
        <f aca="false">E$20+E$19*G11+E$18*G11^2</f>
        <v>71.2244897959183</v>
      </c>
      <c r="I11" s="7" t="n">
        <f aca="false">E$24+E$23*G11+E$22*G11^2</f>
        <v>37.6734693877551</v>
      </c>
      <c r="J11" s="8" t="n">
        <f aca="false">G11/3600*H11*1000*9.81/I11/1000</f>
        <v>0.618217768147345</v>
      </c>
    </row>
    <row r="12" customFormat="false" ht="12.8" hidden="false" customHeight="false" outlineLevel="0" collapsed="false">
      <c r="A12" s="1"/>
      <c r="B12" s="0" t="s">
        <v>11</v>
      </c>
      <c r="C12" s="0" t="n">
        <f aca="false">B7^2-B6^2</f>
        <v>25900</v>
      </c>
      <c r="G12" s="5" t="n">
        <v>140</v>
      </c>
      <c r="H12" s="7" t="n">
        <f aca="false">E$20+E$19*G12+E$18*G12^2</f>
        <v>66.6122448979591</v>
      </c>
      <c r="I12" s="7" t="n">
        <f aca="false">E$24+E$23*G12+E$22*G12^2</f>
        <v>39.265306122449</v>
      </c>
      <c r="J12" s="8" t="n">
        <f aca="false">G12/3600*H12*1000*9.81/I12/1000</f>
        <v>0.647201663201662</v>
      </c>
    </row>
    <row r="13" customFormat="false" ht="12.8" hidden="false" customHeight="false" outlineLevel="0" collapsed="false">
      <c r="A13" s="1"/>
      <c r="B13" s="0" t="s">
        <v>12</v>
      </c>
      <c r="C13" s="0" t="n">
        <f aca="false">C6-C5</f>
        <v>-14</v>
      </c>
      <c r="G13" s="5" t="n">
        <v>160</v>
      </c>
      <c r="H13" s="7" t="n">
        <f aca="false">E$20+E$19*G13+E$18*G13^2</f>
        <v>61.1836734693876</v>
      </c>
      <c r="I13" s="7" t="n">
        <f aca="false">E$24+E$23*G13+E$22*G13^2</f>
        <v>40.6938775510204</v>
      </c>
      <c r="J13" s="8" t="n">
        <f aca="false">G13/3600*H13*1000*9.81/I13/1000</f>
        <v>0.655530591775324</v>
      </c>
    </row>
    <row r="14" customFormat="false" ht="12.8" hidden="false" customHeight="false" outlineLevel="0" collapsed="false">
      <c r="A14" s="1"/>
      <c r="B14" s="0" t="s">
        <v>13</v>
      </c>
      <c r="C14" s="0" t="n">
        <f aca="false">C7-C6</f>
        <v>-24</v>
      </c>
      <c r="G14" s="5" t="n">
        <v>180</v>
      </c>
      <c r="H14" s="7" t="n">
        <f aca="false">E$20+E$19*G14+E$18*G14^2</f>
        <v>54.9387755102039</v>
      </c>
      <c r="I14" s="7" t="n">
        <f aca="false">E$24+E$23*G14+E$22*G14^2</f>
        <v>41.9591836734694</v>
      </c>
      <c r="J14" s="8" t="n">
        <f aca="false">G14/3600*H14*1000*9.81/I14/1000</f>
        <v>0.64223054474708</v>
      </c>
    </row>
    <row r="15" customFormat="false" ht="12.8" hidden="false" customHeight="false" outlineLevel="0" collapsed="false">
      <c r="A15" s="1"/>
      <c r="B15" s="0" t="s">
        <v>14</v>
      </c>
      <c r="C15" s="0" t="n">
        <f aca="false">D6-D5</f>
        <v>6</v>
      </c>
      <c r="G15" s="5" t="n">
        <v>200</v>
      </c>
      <c r="H15" s="7" t="n">
        <f aca="false">E$20+E$19*G15+E$18*G15^2</f>
        <v>47.877551020408</v>
      </c>
      <c r="I15" s="7" t="n">
        <f aca="false">E$24+E$23*G15+E$22*G15^2</f>
        <v>43.061224489796</v>
      </c>
      <c r="J15" s="8" t="n">
        <f aca="false">G15/3600*H15*1000*9.81/I15/1000</f>
        <v>0.605957345971561</v>
      </c>
    </row>
    <row r="16" customFormat="false" ht="12.8" hidden="false" customHeight="false" outlineLevel="0" collapsed="false">
      <c r="A16" s="1"/>
      <c r="B16" s="0" t="s">
        <v>15</v>
      </c>
      <c r="C16" s="0" t="n">
        <f aca="false">D7-D6</f>
        <v>4</v>
      </c>
      <c r="G16" s="5" t="n">
        <v>220</v>
      </c>
      <c r="H16" s="7" t="n">
        <f aca="false">E$20+E$19*G16+E$18*G16^2</f>
        <v>39.9999999999998</v>
      </c>
      <c r="I16" s="7" t="n">
        <f aca="false">E$24+E$23*G16+E$22*G16^2</f>
        <v>44</v>
      </c>
      <c r="J16" s="8" t="n">
        <f aca="false">G16/3600*H16*1000*9.81/I16/1000</f>
        <v>0.544999999999996</v>
      </c>
    </row>
    <row r="17" customFormat="false" ht="12.8" hidden="false" customHeight="false" outlineLevel="0" collapsed="false">
      <c r="A17" s="1"/>
    </row>
    <row r="18" customFormat="false" ht="12.8" hidden="false" customHeight="false" outlineLevel="0" collapsed="false">
      <c r="A18" s="1"/>
      <c r="D18" s="6" t="s">
        <v>16</v>
      </c>
      <c r="E18" s="9" t="n">
        <f aca="false">(C13*C10-C14*C9)/(C11*C10-C12*C9)</f>
        <v>-0.00102040816326531</v>
      </c>
    </row>
    <row r="19" customFormat="false" ht="12.8" hidden="false" customHeight="false" outlineLevel="0" collapsed="false">
      <c r="A19" s="1"/>
      <c r="D19" s="6" t="s">
        <v>17</v>
      </c>
      <c r="E19" s="10" t="n">
        <f aca="false">(C13-E18*C11)/C9</f>
        <v>0.0346938775510204</v>
      </c>
    </row>
    <row r="20" customFormat="false" ht="12.8" hidden="false" customHeight="false" outlineLevel="0" collapsed="false">
      <c r="A20" s="1"/>
      <c r="D20" s="6" t="s">
        <v>18</v>
      </c>
      <c r="E20" s="11" t="n">
        <f aca="false">C5-E19*B5-E18*B5^2</f>
        <v>81.7551020408163</v>
      </c>
    </row>
    <row r="21" customFormat="false" ht="12.8" hidden="false" customHeight="false" outlineLevel="0" collapsed="false">
      <c r="A21" s="1"/>
      <c r="D21" s="6"/>
      <c r="E21" s="6"/>
    </row>
    <row r="22" customFormat="false" ht="12.8" hidden="false" customHeight="false" outlineLevel="0" collapsed="false">
      <c r="A22" s="1"/>
      <c r="D22" s="6" t="s">
        <v>19</v>
      </c>
      <c r="E22" s="12" t="n">
        <f aca="false">(C15*C10-C16*C9)/(C11*C10-C12*C9)</f>
        <v>-0.000204081632653061</v>
      </c>
    </row>
    <row r="23" customFormat="false" ht="12.8" hidden="false" customHeight="false" outlineLevel="0" collapsed="false">
      <c r="A23" s="1"/>
      <c r="D23" s="6" t="s">
        <v>20</v>
      </c>
      <c r="E23" s="13" t="n">
        <f aca="false">(C15-E22*C11)/C9</f>
        <v>0.13265306122449</v>
      </c>
    </row>
    <row r="24" customFormat="false" ht="12.8" hidden="false" customHeight="false" outlineLevel="0" collapsed="false">
      <c r="A24" s="1"/>
      <c r="D24" s="6" t="s">
        <v>21</v>
      </c>
      <c r="E24" s="11" t="n">
        <f aca="false">D5-E23*B5-E22*B5^2</f>
        <v>24.6938775510204</v>
      </c>
    </row>
    <row r="25" customFormat="false" ht="12.8" hidden="false" customHeight="false" outlineLevel="0" collapsed="false">
      <c r="A25" s="1"/>
    </row>
    <row r="26" customFormat="false" ht="12.8" hidden="false" customHeight="false" outlineLevel="0" collapsed="false">
      <c r="A26" s="1"/>
    </row>
    <row r="27" customFormat="false" ht="12.8" hidden="false" customHeight="false" outlineLevel="0" collapsed="false">
      <c r="A27" s="1" t="s">
        <v>22</v>
      </c>
      <c r="B27" s="2" t="s">
        <v>23</v>
      </c>
      <c r="C27" s="2" t="s">
        <v>24</v>
      </c>
      <c r="D27" s="2" t="s">
        <v>25</v>
      </c>
      <c r="G27" s="14" t="s">
        <v>23</v>
      </c>
      <c r="H27" s="14" t="s">
        <v>24</v>
      </c>
      <c r="I27" s="14" t="s">
        <v>25</v>
      </c>
      <c r="J27" s="14" t="s">
        <v>26</v>
      </c>
    </row>
    <row r="28" customFormat="false" ht="12.8" hidden="false" customHeight="false" outlineLevel="0" collapsed="false">
      <c r="A28" s="1"/>
      <c r="B28" s="2" t="s">
        <v>5</v>
      </c>
      <c r="C28" s="2" t="s">
        <v>6</v>
      </c>
      <c r="D28" s="2" t="s">
        <v>7</v>
      </c>
      <c r="G28" s="15" t="s">
        <v>5</v>
      </c>
      <c r="H28" s="15" t="s">
        <v>6</v>
      </c>
      <c r="I28" s="15" t="s">
        <v>7</v>
      </c>
      <c r="J28" s="16"/>
    </row>
    <row r="29" customFormat="false" ht="12.8" hidden="false" customHeight="false" outlineLevel="0" collapsed="false">
      <c r="A29" s="1"/>
      <c r="B29" s="2" t="n">
        <v>80</v>
      </c>
      <c r="C29" s="2" t="n">
        <v>68</v>
      </c>
      <c r="D29" s="2" t="n">
        <v>23</v>
      </c>
      <c r="G29" s="16" t="n">
        <v>0</v>
      </c>
      <c r="H29" s="17" t="n">
        <f aca="false">E$44+E$43*G29+E$42*G29^2</f>
        <v>72</v>
      </c>
      <c r="I29" s="17" t="n">
        <f aca="false">E$48+E$47*G29+E$46*G29^2</f>
        <v>14</v>
      </c>
      <c r="J29" s="18" t="n">
        <f aca="false">G29/3600*H29*1000*9.81/I29/1000</f>
        <v>0</v>
      </c>
    </row>
    <row r="30" customFormat="false" ht="12.8" hidden="false" customHeight="false" outlineLevel="0" collapsed="false">
      <c r="A30" s="1"/>
      <c r="B30" s="2" t="n">
        <v>120</v>
      </c>
      <c r="C30" s="2" t="n">
        <v>57</v>
      </c>
      <c r="D30" s="2" t="n">
        <v>26</v>
      </c>
      <c r="G30" s="16" t="n">
        <v>20</v>
      </c>
      <c r="H30" s="17" t="n">
        <f aca="false">E$44+E$43*G30+E$42*G30^2</f>
        <v>73.25</v>
      </c>
      <c r="I30" s="17" t="n">
        <f aca="false">E$48+E$47*G30+E$46*G30^2</f>
        <v>16.625</v>
      </c>
      <c r="J30" s="18" t="n">
        <f aca="false">G30/3600*H30*1000*9.81/I30/1000</f>
        <v>0.240127819548872</v>
      </c>
    </row>
    <row r="31" customFormat="false" ht="12.8" hidden="false" customHeight="false" outlineLevel="0" collapsed="false">
      <c r="A31" s="1"/>
      <c r="B31" s="2" t="n">
        <v>160</v>
      </c>
      <c r="C31" s="2" t="n">
        <v>40</v>
      </c>
      <c r="D31" s="2" t="n">
        <v>28</v>
      </c>
      <c r="G31" s="16" t="n">
        <v>40</v>
      </c>
      <c r="H31" s="17" t="n">
        <f aca="false">E$44+E$43*G31+E$42*G31^2</f>
        <v>73</v>
      </c>
      <c r="I31" s="17" t="n">
        <f aca="false">E$48+E$47*G31+E$46*G31^2</f>
        <v>19</v>
      </c>
      <c r="J31" s="18" t="n">
        <f aca="false">G31/3600*H31*1000*9.81/I31/1000</f>
        <v>0.418789473684211</v>
      </c>
    </row>
    <row r="32" customFormat="false" ht="12.8" hidden="false" customHeight="false" outlineLevel="0" collapsed="false">
      <c r="A32" s="1"/>
      <c r="G32" s="16" t="n">
        <v>60</v>
      </c>
      <c r="H32" s="17" t="n">
        <f aca="false">E$44+E$43*G32+E$42*G32^2</f>
        <v>71.25</v>
      </c>
      <c r="I32" s="17" t="n">
        <f aca="false">E$48+E$47*G32+E$46*G32^2</f>
        <v>21.125</v>
      </c>
      <c r="J32" s="18" t="n">
        <f aca="false">G32/3600*H32*1000*9.81/I32/1000</f>
        <v>0.551449704142012</v>
      </c>
    </row>
    <row r="33" customFormat="false" ht="12.8" hidden="false" customHeight="false" outlineLevel="0" collapsed="false">
      <c r="A33" s="1"/>
      <c r="B33" s="0" t="s">
        <v>8</v>
      </c>
      <c r="C33" s="0" t="n">
        <f aca="false">B30-B29</f>
        <v>40</v>
      </c>
      <c r="G33" s="16" t="n">
        <v>80</v>
      </c>
      <c r="H33" s="17" t="n">
        <f aca="false">E$44+E$43*G33+E$42*G33^2</f>
        <v>68</v>
      </c>
      <c r="I33" s="17" t="n">
        <f aca="false">E$48+E$47*G33+E$46*G33^2</f>
        <v>23</v>
      </c>
      <c r="J33" s="18" t="n">
        <f aca="false">G33/3600*H33*1000*9.81/I33/1000</f>
        <v>0.644521739130435</v>
      </c>
    </row>
    <row r="34" customFormat="false" ht="12.8" hidden="false" customHeight="false" outlineLevel="0" collapsed="false">
      <c r="A34" s="1"/>
      <c r="B34" s="0" t="s">
        <v>9</v>
      </c>
      <c r="C34" s="0" t="n">
        <f aca="false">B31-B30</f>
        <v>40</v>
      </c>
      <c r="G34" s="16" t="n">
        <v>100</v>
      </c>
      <c r="H34" s="17" t="n">
        <f aca="false">E$44+E$43*G34+E$42*G34^2</f>
        <v>63.25</v>
      </c>
      <c r="I34" s="17" t="n">
        <f aca="false">E$48+E$47*G34+E$46*G34^2</f>
        <v>24.625</v>
      </c>
      <c r="J34" s="18" t="n">
        <f aca="false">G34/3600*H34*1000*9.81/I34/1000</f>
        <v>0.69992385786802</v>
      </c>
    </row>
    <row r="35" customFormat="false" ht="12.8" hidden="false" customHeight="false" outlineLevel="0" collapsed="false">
      <c r="A35" s="1"/>
      <c r="B35" s="0" t="s">
        <v>10</v>
      </c>
      <c r="C35" s="0" t="n">
        <f aca="false">B30^2-B29^2</f>
        <v>8000</v>
      </c>
      <c r="G35" s="16" t="n">
        <v>120</v>
      </c>
      <c r="H35" s="17" t="n">
        <f aca="false">E$44+E$43*G35+E$42*G35^2</f>
        <v>57</v>
      </c>
      <c r="I35" s="17" t="n">
        <f aca="false">E$48+E$47*G35+E$46*G35^2</f>
        <v>26</v>
      </c>
      <c r="J35" s="18" t="n">
        <f aca="false">G35/3600*H35*1000*9.81/I35/1000</f>
        <v>0.716884615384615</v>
      </c>
    </row>
    <row r="36" customFormat="false" ht="12.8" hidden="false" customHeight="false" outlineLevel="0" collapsed="false">
      <c r="A36" s="1"/>
      <c r="B36" s="0" t="s">
        <v>11</v>
      </c>
      <c r="C36" s="0" t="n">
        <f aca="false">B31^2-B30^2</f>
        <v>11200</v>
      </c>
      <c r="G36" s="16" t="n">
        <v>140</v>
      </c>
      <c r="H36" s="17" t="n">
        <f aca="false">E$44+E$43*G36+E$42*G36^2</f>
        <v>49.25</v>
      </c>
      <c r="I36" s="17" t="n">
        <f aca="false">E$48+E$47*G36+E$46*G36^2</f>
        <v>27.125</v>
      </c>
      <c r="J36" s="18" t="n">
        <f aca="false">G36/3600*H36*1000*9.81/I36/1000</f>
        <v>0.692677419354839</v>
      </c>
    </row>
    <row r="37" customFormat="false" ht="12.8" hidden="false" customHeight="false" outlineLevel="0" collapsed="false">
      <c r="A37" s="1"/>
      <c r="B37" s="0" t="s">
        <v>12</v>
      </c>
      <c r="C37" s="0" t="n">
        <f aca="false">C30-C29</f>
        <v>-11</v>
      </c>
      <c r="G37" s="16" t="n">
        <v>160</v>
      </c>
      <c r="H37" s="17" t="n">
        <f aca="false">E$44+E$43*G37+E$42*G37^2</f>
        <v>40</v>
      </c>
      <c r="I37" s="17" t="n">
        <f aca="false">E$48+E$47*G37+E$46*G37^2</f>
        <v>28</v>
      </c>
      <c r="J37" s="18" t="n">
        <f aca="false">G37/3600*H37*1000*9.81/I37/1000</f>
        <v>0.622857142857143</v>
      </c>
    </row>
    <row r="38" customFormat="false" ht="12.8" hidden="false" customHeight="false" outlineLevel="0" collapsed="false">
      <c r="A38" s="1"/>
      <c r="B38" s="0" t="s">
        <v>13</v>
      </c>
      <c r="C38" s="0" t="n">
        <f aca="false">C31-C30</f>
        <v>-17</v>
      </c>
    </row>
    <row r="39" customFormat="false" ht="12.8" hidden="false" customHeight="false" outlineLevel="0" collapsed="false">
      <c r="A39" s="1"/>
      <c r="B39" s="0" t="s">
        <v>14</v>
      </c>
      <c r="C39" s="0" t="n">
        <f aca="false">D30-D29</f>
        <v>3</v>
      </c>
      <c r="J39" s="19"/>
    </row>
    <row r="40" customFormat="false" ht="12.8" hidden="false" customHeight="false" outlineLevel="0" collapsed="false">
      <c r="A40" s="1"/>
      <c r="B40" s="0" t="s">
        <v>15</v>
      </c>
      <c r="C40" s="0" t="n">
        <f aca="false">D31-D30</f>
        <v>2</v>
      </c>
      <c r="J40" s="19"/>
    </row>
    <row r="41" customFormat="false" ht="12.8" hidden="false" customHeight="false" outlineLevel="0" collapsed="false">
      <c r="A41" s="1"/>
      <c r="J41" s="19"/>
    </row>
    <row r="42" customFormat="false" ht="12.8" hidden="false" customHeight="false" outlineLevel="0" collapsed="false">
      <c r="A42" s="1"/>
      <c r="D42" s="6" t="s">
        <v>27</v>
      </c>
      <c r="E42" s="6" t="n">
        <f aca="false">(C37*C34-C38*C33)/(C35*C34-C36*C33)</f>
        <v>-0.001875</v>
      </c>
    </row>
    <row r="43" customFormat="false" ht="12.8" hidden="false" customHeight="false" outlineLevel="0" collapsed="false">
      <c r="A43" s="1"/>
      <c r="D43" s="6" t="s">
        <v>28</v>
      </c>
      <c r="E43" s="20" t="n">
        <f aca="false">(C37-E42*C35)/C33</f>
        <v>0.1</v>
      </c>
    </row>
    <row r="44" customFormat="false" ht="12.8" hidden="false" customHeight="false" outlineLevel="0" collapsed="false">
      <c r="A44" s="1"/>
      <c r="D44" s="6" t="s">
        <v>29</v>
      </c>
      <c r="E44" s="6" t="n">
        <f aca="false">C29-E43*B29-E42*B29^2</f>
        <v>72</v>
      </c>
    </row>
    <row r="45" customFormat="false" ht="12.8" hidden="false" customHeight="false" outlineLevel="0" collapsed="false">
      <c r="A45" s="1"/>
      <c r="D45" s="6"/>
      <c r="E45" s="6"/>
    </row>
    <row r="46" customFormat="false" ht="12.8" hidden="false" customHeight="false" outlineLevel="0" collapsed="false">
      <c r="A46" s="1"/>
      <c r="D46" s="6" t="s">
        <v>30</v>
      </c>
      <c r="E46" s="6" t="n">
        <f aca="false">(C39*C34-C40*C33)/(C35*C34-C36*C33)</f>
        <v>-0.0003125</v>
      </c>
    </row>
    <row r="47" customFormat="false" ht="12.8" hidden="false" customHeight="false" outlineLevel="0" collapsed="false">
      <c r="A47" s="1"/>
      <c r="D47" s="6" t="s">
        <v>31</v>
      </c>
      <c r="E47" s="6" t="n">
        <f aca="false">(C39-E46*C35)/C33</f>
        <v>0.1375</v>
      </c>
    </row>
    <row r="48" customFormat="false" ht="12.8" hidden="false" customHeight="false" outlineLevel="0" collapsed="false">
      <c r="A48" s="1"/>
      <c r="D48" s="6" t="s">
        <v>32</v>
      </c>
      <c r="E48" s="6" t="n">
        <f aca="false">D29-E47*B29-E46*B29^2</f>
        <v>14</v>
      </c>
    </row>
    <row r="49" customFormat="false" ht="12.8" hidden="false" customHeight="false" outlineLevel="0" collapsed="false">
      <c r="A49" s="1"/>
    </row>
    <row r="50" customFormat="false" ht="12.8" hidden="false" customHeight="false" outlineLevel="0" collapsed="false">
      <c r="A50" s="1"/>
    </row>
    <row r="51" customFormat="false" ht="12.8" hidden="false" customHeight="false" outlineLevel="0" collapsed="false">
      <c r="A51" s="1" t="s">
        <v>33</v>
      </c>
      <c r="G51" s="14" t="s">
        <v>34</v>
      </c>
      <c r="H51" s="14" t="s">
        <v>35</v>
      </c>
    </row>
    <row r="52" customFormat="false" ht="12.8" hidden="false" customHeight="false" outlineLevel="0" collapsed="false">
      <c r="B52" s="0" t="s">
        <v>36</v>
      </c>
      <c r="C52" s="0" t="n">
        <v>300</v>
      </c>
      <c r="G52" s="15" t="s">
        <v>5</v>
      </c>
      <c r="H52" s="15" t="s">
        <v>6</v>
      </c>
    </row>
    <row r="53" customFormat="false" ht="12.8" hidden="false" customHeight="false" outlineLevel="0" collapsed="false">
      <c r="B53" s="0" t="s">
        <v>37</v>
      </c>
      <c r="C53" s="0" t="n">
        <v>20</v>
      </c>
      <c r="G53" s="16" t="n">
        <v>0</v>
      </c>
      <c r="H53" s="21" t="n">
        <f aca="false">C$53+(C$54-C$53)/C$52^2*G53^2</f>
        <v>20</v>
      </c>
    </row>
    <row r="54" customFormat="false" ht="12.8" hidden="false" customHeight="false" outlineLevel="0" collapsed="false">
      <c r="B54" s="0" t="s">
        <v>38</v>
      </c>
      <c r="C54" s="0" t="n">
        <v>40</v>
      </c>
      <c r="G54" s="16" t="n">
        <v>20</v>
      </c>
      <c r="H54" s="21" t="n">
        <f aca="false">C$53+(C$54-C$53)/C$52^2*G54^2</f>
        <v>20.0888888888889</v>
      </c>
    </row>
    <row r="55" customFormat="false" ht="12.8" hidden="false" customHeight="false" outlineLevel="0" collapsed="false">
      <c r="A55" s="1"/>
      <c r="B55" s="0" t="s">
        <v>39</v>
      </c>
      <c r="G55" s="16" t="n">
        <v>40</v>
      </c>
      <c r="H55" s="21" t="n">
        <f aca="false">C$53+(C$54-C$53)/C$52^2*G55^2</f>
        <v>20.3555555555556</v>
      </c>
    </row>
    <row r="56" customFormat="false" ht="12.8" hidden="false" customHeight="false" outlineLevel="0" collapsed="false">
      <c r="A56" s="1"/>
      <c r="G56" s="16" t="n">
        <v>60</v>
      </c>
      <c r="H56" s="21" t="n">
        <f aca="false">C$53+(C$54-C$53)/C$52^2*G56^2</f>
        <v>20.8</v>
      </c>
    </row>
    <row r="57" customFormat="false" ht="12.8" hidden="false" customHeight="false" outlineLevel="0" collapsed="false">
      <c r="A57" s="1"/>
      <c r="G57" s="16" t="n">
        <v>80</v>
      </c>
      <c r="H57" s="21" t="n">
        <f aca="false">C$53+(C$54-C$53)/C$52^2*G57^2</f>
        <v>21.4222222222222</v>
      </c>
    </row>
    <row r="58" customFormat="false" ht="12.8" hidden="false" customHeight="false" outlineLevel="0" collapsed="false">
      <c r="A58" s="1"/>
      <c r="G58" s="16" t="n">
        <v>100</v>
      </c>
      <c r="H58" s="21" t="n">
        <f aca="false">C$53+(C$54-C$53)/C$52^2*G58^2</f>
        <v>22.2222222222222</v>
      </c>
    </row>
    <row r="59" customFormat="false" ht="12.8" hidden="false" customHeight="false" outlineLevel="0" collapsed="false">
      <c r="A59" s="1"/>
      <c r="G59" s="16" t="n">
        <v>120</v>
      </c>
      <c r="H59" s="21" t="n">
        <f aca="false">C$53+(C$54-C$53)/C$52^2*G59^2</f>
        <v>23.2</v>
      </c>
    </row>
    <row r="60" customFormat="false" ht="12.8" hidden="false" customHeight="false" outlineLevel="0" collapsed="false">
      <c r="A60" s="1"/>
      <c r="G60" s="16" t="n">
        <v>140</v>
      </c>
      <c r="H60" s="21" t="n">
        <f aca="false">C$53+(C$54-C$53)/C$52^2*G60^2</f>
        <v>24.3555555555556</v>
      </c>
    </row>
    <row r="61" customFormat="false" ht="12.8" hidden="false" customHeight="false" outlineLevel="0" collapsed="false">
      <c r="A61" s="1"/>
      <c r="G61" s="16" t="n">
        <v>160</v>
      </c>
      <c r="H61" s="21" t="n">
        <f aca="false">C$53+(C$54-C$53)/C$52^2*G61^2</f>
        <v>25.6888888888889</v>
      </c>
    </row>
    <row r="62" customFormat="false" ht="12.8" hidden="false" customHeight="false" outlineLevel="0" collapsed="false">
      <c r="A62" s="1"/>
      <c r="G62" s="16" t="n">
        <v>180</v>
      </c>
      <c r="H62" s="21" t="n">
        <f aca="false">C$53+(C$54-C$53)/C$52^2*G62^2</f>
        <v>27.2</v>
      </c>
    </row>
    <row r="63" customFormat="false" ht="12.8" hidden="false" customHeight="false" outlineLevel="0" collapsed="false">
      <c r="A63" s="1"/>
      <c r="G63" s="16" t="n">
        <v>200</v>
      </c>
      <c r="H63" s="21" t="n">
        <f aca="false">C$53+(C$54-C$53)/C$52^2*G63^2</f>
        <v>28.8888888888889</v>
      </c>
    </row>
    <row r="64" customFormat="false" ht="12.8" hidden="false" customHeight="false" outlineLevel="0" collapsed="false">
      <c r="A64" s="1"/>
      <c r="G64" s="16" t="n">
        <v>220</v>
      </c>
      <c r="H64" s="21" t="n">
        <f aca="false">C$53+(C$54-C$53)/C$52^2*G64^2</f>
        <v>30.7555555555556</v>
      </c>
    </row>
    <row r="65" customFormat="false" ht="12.8" hidden="false" customHeight="false" outlineLevel="0" collapsed="false">
      <c r="A65" s="1"/>
      <c r="G65" s="16" t="n">
        <v>240</v>
      </c>
      <c r="H65" s="21" t="n">
        <f aca="false">C$53+(C$54-C$53)/C$52^2*G65^2</f>
        <v>32.8</v>
      </c>
    </row>
    <row r="66" customFormat="false" ht="12.8" hidden="false" customHeight="false" outlineLevel="0" collapsed="false">
      <c r="A66" s="1"/>
      <c r="G66" s="16" t="n">
        <v>260</v>
      </c>
      <c r="H66" s="21" t="n">
        <f aca="false">C$53+(C$54-C$53)/C$52^2*G66^2</f>
        <v>35.0222222222222</v>
      </c>
    </row>
    <row r="67" customFormat="false" ht="12.8" hidden="false" customHeight="false" outlineLevel="0" collapsed="false">
      <c r="A67" s="1"/>
      <c r="G67" s="16" t="n">
        <v>280</v>
      </c>
      <c r="H67" s="21" t="n">
        <f aca="false">C$53+(C$54-C$53)/C$52^2*G67^2</f>
        <v>37.4222222222222</v>
      </c>
    </row>
    <row r="68" customFormat="false" ht="12.8" hidden="false" customHeight="false" outlineLevel="0" collapsed="false">
      <c r="A68" s="1"/>
      <c r="G68" s="16" t="n">
        <v>300</v>
      </c>
      <c r="H68" s="21" t="n">
        <f aca="false">C$53+(C$54-C$53)/C$52^2*G68^2</f>
        <v>40</v>
      </c>
    </row>
    <row r="69" customFormat="false" ht="12.8" hidden="false" customHeight="false" outlineLevel="0" collapsed="false">
      <c r="A69" s="1"/>
      <c r="G69" s="16" t="n">
        <v>320</v>
      </c>
      <c r="H69" s="21" t="n">
        <f aca="false">C$53+(C$54-C$53)/C$52^2*G69^2</f>
        <v>42.7555555555556</v>
      </c>
    </row>
    <row r="70" customFormat="false" ht="12.8" hidden="false" customHeight="false" outlineLevel="0" collapsed="false">
      <c r="A70" s="1"/>
      <c r="G70" s="16" t="n">
        <v>340</v>
      </c>
      <c r="H70" s="21" t="n">
        <f aca="false">C$53+(C$54-C$53)/C$52^2*G70^2</f>
        <v>45.6888888888889</v>
      </c>
    </row>
    <row r="71" customFormat="false" ht="12.8" hidden="false" customHeight="false" outlineLevel="0" collapsed="false">
      <c r="A71" s="1"/>
      <c r="G71" s="16" t="n">
        <v>360</v>
      </c>
      <c r="H71" s="21" t="n">
        <f aca="false">C$53+(C$54-C$53)/C$52^2*G71^2</f>
        <v>48.8</v>
      </c>
    </row>
    <row r="72" customFormat="false" ht="12.8" hidden="false" customHeight="false" outlineLevel="0" collapsed="false">
      <c r="A72" s="1"/>
      <c r="H72" s="22"/>
    </row>
    <row r="73" customFormat="false" ht="12.8" hidden="false" customHeight="false" outlineLevel="0" collapsed="false">
      <c r="A73" s="1"/>
      <c r="H73" s="22"/>
    </row>
    <row r="74" customFormat="false" ht="12.8" hidden="false" customHeight="false" outlineLevel="0" collapsed="false">
      <c r="A74" s="1"/>
      <c r="H74" s="22"/>
    </row>
    <row r="75" customFormat="false" ht="12.8" hidden="false" customHeight="false" outlineLevel="0" collapsed="false">
      <c r="A75" s="1" t="s">
        <v>40</v>
      </c>
      <c r="H75" s="22"/>
    </row>
    <row r="76" customFormat="false" ht="12.8" hidden="false" customHeight="false" outlineLevel="0" collapsed="false">
      <c r="A76" s="1"/>
      <c r="B76" s="0" t="s">
        <v>41</v>
      </c>
      <c r="C76" s="0" t="n">
        <v>2500</v>
      </c>
      <c r="H76" s="22"/>
    </row>
    <row r="77" customFormat="false" ht="12.8" hidden="false" customHeight="false" outlineLevel="0" collapsed="false">
      <c r="A77" s="1"/>
      <c r="B77" s="0" t="s">
        <v>42</v>
      </c>
      <c r="C77" s="0" t="n">
        <v>3000</v>
      </c>
      <c r="H77" s="22"/>
    </row>
    <row r="78" customFormat="false" ht="12.8" hidden="false" customHeight="false" outlineLevel="0" collapsed="false">
      <c r="A78" s="1"/>
      <c r="B78" s="0" t="s">
        <v>43</v>
      </c>
      <c r="C78" s="0" t="n">
        <f aca="false">C76/3000</f>
        <v>0.833333333333333</v>
      </c>
      <c r="H78" s="22"/>
    </row>
    <row r="79" customFormat="false" ht="12.8" hidden="false" customHeight="false" outlineLevel="0" collapsed="false">
      <c r="A79" s="1"/>
      <c r="H79" s="22"/>
    </row>
    <row r="80" customFormat="false" ht="12.8" hidden="false" customHeight="false" outlineLevel="0" collapsed="false">
      <c r="A80" s="1"/>
      <c r="D80" s="6" t="s">
        <v>44</v>
      </c>
      <c r="E80" s="9" t="n">
        <f aca="false">E18</f>
        <v>-0.00102040816326531</v>
      </c>
      <c r="G80" s="14" t="s">
        <v>45</v>
      </c>
      <c r="H80" s="14" t="s">
        <v>46</v>
      </c>
      <c r="I80" s="14" t="s">
        <v>47</v>
      </c>
      <c r="J80" s="14" t="s">
        <v>48</v>
      </c>
    </row>
    <row r="81" customFormat="false" ht="12.8" hidden="false" customHeight="false" outlineLevel="0" collapsed="false">
      <c r="A81" s="1"/>
      <c r="D81" s="6" t="s">
        <v>49</v>
      </c>
      <c r="E81" s="10" t="n">
        <f aca="false">E19</f>
        <v>0.0346938775510204</v>
      </c>
      <c r="G81" s="15" t="s">
        <v>5</v>
      </c>
      <c r="H81" s="15" t="s">
        <v>6</v>
      </c>
      <c r="I81" s="15" t="s">
        <v>7</v>
      </c>
      <c r="J81" s="16"/>
    </row>
    <row r="82" customFormat="false" ht="12.8" hidden="false" customHeight="false" outlineLevel="0" collapsed="false">
      <c r="A82" s="1"/>
      <c r="D82" s="6" t="s">
        <v>50</v>
      </c>
      <c r="E82" s="11" t="n">
        <f aca="false">E20</f>
        <v>81.7551020408163</v>
      </c>
      <c r="G82" s="23" t="n">
        <f aca="false">G5*C$78</f>
        <v>0</v>
      </c>
      <c r="H82" s="21" t="n">
        <f aca="false">E$82*C$78^2+E$81*C$78*G82+E$80*G82^2</f>
        <v>56.7743764172336</v>
      </c>
      <c r="I82" s="21" t="n">
        <f aca="false">E$86*C$78^3+E$85*C$78^2*G82+E$84*C$78*G82^2</f>
        <v>14.2904383975813</v>
      </c>
      <c r="J82" s="18" t="n">
        <f aca="false">G82/3600*H82*1000*9.81/I82/1000</f>
        <v>0</v>
      </c>
    </row>
    <row r="83" customFormat="false" ht="12.8" hidden="false" customHeight="false" outlineLevel="0" collapsed="false">
      <c r="A83" s="1"/>
      <c r="D83" s="6"/>
      <c r="E83" s="6"/>
      <c r="G83" s="23" t="n">
        <f aca="false">G6*C$78</f>
        <v>16.6666666666667</v>
      </c>
      <c r="H83" s="21" t="n">
        <f aca="false">E$82*C$78^2+E$81*C$78*G83+E$80*G83^2</f>
        <v>56.9727891156462</v>
      </c>
      <c r="I83" s="21" t="n">
        <f aca="false">E$86*C$78^3+E$85*C$78^2*G83+E$84*C$78*G83^2</f>
        <v>15.7785336356765</v>
      </c>
      <c r="J83" s="18" t="n">
        <f aca="false">G83/3600*H83*1000*9.81/I83/1000</f>
        <v>0.163989520958084</v>
      </c>
    </row>
    <row r="84" customFormat="false" ht="12.8" hidden="false" customHeight="false" outlineLevel="0" collapsed="false">
      <c r="A84" s="1"/>
      <c r="D84" s="6" t="s">
        <v>51</v>
      </c>
      <c r="E84" s="12" t="n">
        <f aca="false">E22</f>
        <v>-0.000204081632653061</v>
      </c>
      <c r="G84" s="23" t="n">
        <f aca="false">G7*C$78</f>
        <v>33.3333333333333</v>
      </c>
      <c r="H84" s="21" t="n">
        <f aca="false">E$82*C$78^2+E$81*C$78*G84+E$80*G84^2</f>
        <v>56.6043083900227</v>
      </c>
      <c r="I84" s="21" t="n">
        <f aca="false">E$86*C$78^3+E$85*C$78^2*G84+E$84*C$78*G84^2</f>
        <v>17.1721466364324</v>
      </c>
      <c r="J84" s="18" t="n">
        <f aca="false">G84/3600*H84*1000*9.81/I84/1000</f>
        <v>0.299412654745529</v>
      </c>
    </row>
    <row r="85" customFormat="false" ht="12.8" hidden="false" customHeight="false" outlineLevel="0" collapsed="false">
      <c r="A85" s="1"/>
      <c r="D85" s="6" t="s">
        <v>52</v>
      </c>
      <c r="E85" s="13" t="n">
        <f aca="false">E23</f>
        <v>0.13265306122449</v>
      </c>
      <c r="G85" s="23" t="n">
        <f aca="false">G8*C$78</f>
        <v>50</v>
      </c>
      <c r="H85" s="21" t="n">
        <f aca="false">E$82*C$78^2+E$81*C$78*G85+E$80*G85^2</f>
        <v>55.6689342403628</v>
      </c>
      <c r="I85" s="21" t="n">
        <f aca="false">E$86*C$78^3+E$85*C$78^2*G85+E$84*C$78*G85^2</f>
        <v>18.4712773998488</v>
      </c>
      <c r="J85" s="18" t="n">
        <f aca="false">G85/3600*H85*1000*9.81/I85/1000</f>
        <v>0.410631713554987</v>
      </c>
    </row>
    <row r="86" customFormat="false" ht="12.8" hidden="false" customHeight="false" outlineLevel="0" collapsed="false">
      <c r="A86" s="1"/>
      <c r="D86" s="6" t="s">
        <v>53</v>
      </c>
      <c r="E86" s="11" t="n">
        <f aca="false">E24</f>
        <v>24.6938775510204</v>
      </c>
      <c r="G86" s="23" t="n">
        <f aca="false">G9*C$78</f>
        <v>66.6666666666667</v>
      </c>
      <c r="H86" s="21" t="n">
        <f aca="false">E$82*C$78^2+E$81*C$78*G86+E$80*G86^2</f>
        <v>54.1666666666666</v>
      </c>
      <c r="I86" s="21" t="n">
        <f aca="false">E$86*C$78^3+E$85*C$78^2*G86+E$84*C$78*G86^2</f>
        <v>19.6759259259259</v>
      </c>
      <c r="J86" s="18" t="n">
        <f aca="false">G86/3600*H86*1000*9.81/I86/1000</f>
        <v>0.500117647058823</v>
      </c>
    </row>
    <row r="87" customFormat="false" ht="12.8" hidden="false" customHeight="false" outlineLevel="0" collapsed="false">
      <c r="A87" s="1"/>
      <c r="G87" s="23" t="n">
        <f aca="false">G10*C$78</f>
        <v>83.3333333333333</v>
      </c>
      <c r="H87" s="21" t="n">
        <f aca="false">E$82*C$78^2+E$81*C$78*G87+E$80*G87^2</f>
        <v>52.0975056689342</v>
      </c>
      <c r="I87" s="21" t="n">
        <f aca="false">E$86*C$78^3+E$85*C$78^2*G87+E$84*C$78*G87^2</f>
        <v>20.7860922146637</v>
      </c>
      <c r="J87" s="18" t="n">
        <f aca="false">G87/3600*H87*1000*9.81/I87/1000</f>
        <v>0.569153409090908</v>
      </c>
    </row>
    <row r="88" customFormat="false" ht="12.8" hidden="false" customHeight="false" outlineLevel="0" collapsed="false">
      <c r="A88" s="1"/>
      <c r="G88" s="23" t="n">
        <f aca="false">G11*C$78</f>
        <v>100</v>
      </c>
      <c r="H88" s="21" t="n">
        <f aca="false">E$82*C$78^2+E$81*C$78*G88+E$80*G88^2</f>
        <v>49.4614512471655</v>
      </c>
      <c r="I88" s="21" t="n">
        <f aca="false">E$86*C$78^3+E$85*C$78^2*G88+E$84*C$78*G88^2</f>
        <v>21.801776266062</v>
      </c>
      <c r="J88" s="18" t="n">
        <f aca="false">G88/3600*H88*1000*9.81/I88/1000</f>
        <v>0.618217768147344</v>
      </c>
    </row>
    <row r="89" customFormat="false" ht="12.8" hidden="false" customHeight="false" outlineLevel="0" collapsed="false">
      <c r="A89" s="1"/>
      <c r="G89" s="23" t="n">
        <f aca="false">G12*C$78</f>
        <v>116.666666666667</v>
      </c>
      <c r="H89" s="21" t="n">
        <f aca="false">E$82*C$78^2+E$81*C$78*G89+E$80*G89^2</f>
        <v>46.2585034013605</v>
      </c>
      <c r="I89" s="21" t="n">
        <f aca="false">E$86*C$78^3+E$85*C$78^2*G89+E$84*C$78*G89^2</f>
        <v>22.722978080121</v>
      </c>
      <c r="J89" s="18" t="n">
        <f aca="false">G89/3600*H89*1000*9.81/I89/1000</f>
        <v>0.647201663201662</v>
      </c>
    </row>
    <row r="90" customFormat="false" ht="12.8" hidden="false" customHeight="false" outlineLevel="0" collapsed="false">
      <c r="A90" s="1"/>
      <c r="G90" s="23" t="n">
        <f aca="false">G13*C$78</f>
        <v>133.333333333333</v>
      </c>
      <c r="H90" s="21" t="n">
        <f aca="false">E$82*C$78^2+E$81*C$78*G90+E$80*G90^2</f>
        <v>42.4886621315192</v>
      </c>
      <c r="I90" s="21" t="n">
        <f aca="false">E$86*C$78^3+E$85*C$78^2*G90+E$84*C$78*G90^2</f>
        <v>23.5496976568405</v>
      </c>
      <c r="J90" s="18" t="n">
        <f aca="false">G90/3600*H90*1000*9.81/I90/1000</f>
        <v>0.655530591775324</v>
      </c>
    </row>
    <row r="91" customFormat="false" ht="12.8" hidden="false" customHeight="false" outlineLevel="0" collapsed="false">
      <c r="A91" s="1"/>
      <c r="G91" s="23" t="n">
        <f aca="false">G14*C$78</f>
        <v>150</v>
      </c>
      <c r="H91" s="21" t="n">
        <f aca="false">E$82*C$78^2+E$81*C$78*G91+E$80*G91^2</f>
        <v>38.1519274376416</v>
      </c>
      <c r="I91" s="21" t="n">
        <f aca="false">E$86*C$78^3+E$85*C$78^2*G91+E$84*C$78*G91^2</f>
        <v>24.2819349962207</v>
      </c>
      <c r="J91" s="18" t="n">
        <f aca="false">G91/3600*H91*1000*9.81/I91/1000</f>
        <v>0.642230544747079</v>
      </c>
    </row>
    <row r="92" customFormat="false" ht="12.8" hidden="false" customHeight="false" outlineLevel="0" collapsed="false">
      <c r="A92" s="1"/>
      <c r="G92" s="23" t="n">
        <f aca="false">G15*C$78</f>
        <v>166.666666666667</v>
      </c>
      <c r="H92" s="21" t="n">
        <f aca="false">E$82*C$78^2+E$81*C$78*G92+E$80*G92^2</f>
        <v>33.2482993197278</v>
      </c>
      <c r="I92" s="21" t="n">
        <f aca="false">E$86*C$78^3+E$85*C$78^2*G92+E$84*C$78*G92^2</f>
        <v>24.9196900982616</v>
      </c>
      <c r="J92" s="18" t="n">
        <f aca="false">G92/3600*H92*1000*9.81/I92/1000</f>
        <v>0.605957345971561</v>
      </c>
    </row>
    <row r="93" customFormat="false" ht="12.8" hidden="false" customHeight="false" outlineLevel="0" collapsed="false">
      <c r="A93" s="1"/>
      <c r="G93" s="23" t="n">
        <f aca="false">G16*C$78</f>
        <v>183.333333333333</v>
      </c>
      <c r="H93" s="21" t="n">
        <f aca="false">E$82*C$78^2+E$81*C$78*G93+E$80*G93^2</f>
        <v>27.7777777777776</v>
      </c>
      <c r="I93" s="21" t="n">
        <f aca="false">E$86*C$78^3+E$85*C$78^2*G93+E$84*C$78*G93^2</f>
        <v>25.462962962963</v>
      </c>
      <c r="J93" s="18" t="n">
        <f aca="false">G93/3600*H93*1000*9.81/I93/1000</f>
        <v>0.544999999999996</v>
      </c>
    </row>
    <row r="94" customFormat="false" ht="12.8" hidden="false" customHeight="false" outlineLevel="0" collapsed="false">
      <c r="A94" s="1"/>
      <c r="H94" s="22"/>
    </row>
    <row r="95" customFormat="false" ht="12.8" hidden="false" customHeight="false" outlineLevel="0" collapsed="false">
      <c r="A95" s="1"/>
      <c r="H95" s="22"/>
    </row>
    <row r="96" customFormat="false" ht="12.8" hidden="false" customHeight="false" outlineLevel="0" collapsed="false">
      <c r="A96" s="1"/>
    </row>
    <row r="97" customFormat="false" ht="12.8" hidden="false" customHeight="false" outlineLevel="0" collapsed="false">
      <c r="A97" s="1"/>
    </row>
    <row r="98" customFormat="false" ht="12.8" hidden="false" customHeight="false" outlineLevel="0" collapsed="false">
      <c r="A98" s="1" t="s">
        <v>54</v>
      </c>
    </row>
    <row r="99" customFormat="false" ht="12.8" hidden="false" customHeight="false" outlineLevel="0" collapsed="false">
      <c r="A99" s="1"/>
    </row>
    <row r="100" customFormat="false" ht="12.8" hidden="false" customHeight="false" outlineLevel="0" collapsed="false">
      <c r="A100" s="1"/>
      <c r="G100" s="24" t="s">
        <v>43</v>
      </c>
      <c r="H100" s="24" t="s">
        <v>0</v>
      </c>
      <c r="I100" s="24" t="s">
        <v>2</v>
      </c>
      <c r="J100" s="24" t="s">
        <v>23</v>
      </c>
      <c r="K100" s="24" t="s">
        <v>55</v>
      </c>
      <c r="L100" s="24" t="s">
        <v>25</v>
      </c>
      <c r="N100" s="24" t="s">
        <v>56</v>
      </c>
      <c r="O100" s="24" t="str">
        <f aca="false">H100</f>
        <v>Q1</v>
      </c>
      <c r="P100" s="24" t="str">
        <f aca="false">I100</f>
        <v>P1</v>
      </c>
      <c r="Q100" s="24" t="str">
        <f aca="false">J100</f>
        <v>Q2</v>
      </c>
      <c r="R100" s="24" t="s">
        <v>57</v>
      </c>
      <c r="S100" s="24" t="str">
        <f aca="false">L100</f>
        <v>P2</v>
      </c>
      <c r="U100" s="0" t="s">
        <v>58</v>
      </c>
    </row>
    <row r="101" customFormat="false" ht="12.8" hidden="false" customHeight="false" outlineLevel="0" collapsed="false">
      <c r="A101" s="1"/>
      <c r="G101" s="24" t="s">
        <v>59</v>
      </c>
      <c r="H101" s="24" t="s">
        <v>60</v>
      </c>
      <c r="I101" s="24" t="s">
        <v>7</v>
      </c>
      <c r="J101" s="24" t="s">
        <v>60</v>
      </c>
      <c r="K101" s="24" t="s">
        <v>59</v>
      </c>
      <c r="L101" s="24" t="s">
        <v>7</v>
      </c>
      <c r="N101" s="24" t="s">
        <v>61</v>
      </c>
      <c r="O101" s="24" t="str">
        <f aca="false">H101</f>
        <v>m^3/h</v>
      </c>
      <c r="P101" s="24" t="str">
        <f aca="false">I101</f>
        <v>kW</v>
      </c>
      <c r="Q101" s="24" t="str">
        <f aca="false">J101</f>
        <v>m^3/h</v>
      </c>
      <c r="R101" s="24" t="s">
        <v>61</v>
      </c>
      <c r="S101" s="24" t="str">
        <f aca="false">L101</f>
        <v>kW</v>
      </c>
      <c r="U101" s="24" t="str">
        <f aca="false">L101</f>
        <v>kW</v>
      </c>
    </row>
    <row r="102" customFormat="false" ht="12.8" hidden="false" customHeight="false" outlineLevel="0" collapsed="false">
      <c r="A102" s="1"/>
      <c r="G102" s="25" t="n">
        <v>1.1</v>
      </c>
      <c r="H102" s="26" t="n">
        <f aca="false">(-E$19*G102-(E$19^2*G102^2 - 4*E$18*(E$20*G102^2-C$54))^0.5)/2/E$18</f>
        <v>259.728815704678</v>
      </c>
      <c r="I102" s="27" t="n">
        <f aca="false">E$24*G102^3+E$23*G102^2*H102+E$22*G102*H102^2</f>
        <v>59.4128061374775</v>
      </c>
      <c r="J102" s="26" t="n">
        <f aca="false">C$52-H102</f>
        <v>40.271184295322</v>
      </c>
      <c r="K102" s="25" t="n">
        <f aca="false">(-E$43*J102+(E$43^2*J102^2-4*E$44*(E$42*J102^2-C$54))^0.5)/2/E$44</f>
        <v>0.745707737657488</v>
      </c>
      <c r="L102" s="26" t="n">
        <f aca="false">E$48*K102^3+E$47*K102^2*J102+E$46*K102*J102^2</f>
        <v>8.50667311232511</v>
      </c>
      <c r="N102" s="25" t="n">
        <f aca="false">C$77*G102</f>
        <v>3300</v>
      </c>
      <c r="O102" s="26" t="n">
        <f aca="false">H102</f>
        <v>259.728815704678</v>
      </c>
      <c r="P102" s="25" t="n">
        <f aca="false">I102</f>
        <v>59.4128061374775</v>
      </c>
      <c r="Q102" s="28" t="n">
        <f aca="false">J102</f>
        <v>40.271184295322</v>
      </c>
      <c r="R102" s="29" t="n">
        <f aca="false">C$77*K102</f>
        <v>2237.12321297246</v>
      </c>
      <c r="S102" s="26" t="n">
        <f aca="false">L102</f>
        <v>8.50667311232511</v>
      </c>
      <c r="U102" s="0" t="n">
        <f aca="false">I102+L102</f>
        <v>67.9194792498026</v>
      </c>
    </row>
    <row r="103" customFormat="false" ht="12.8" hidden="false" customHeight="false" outlineLevel="0" collapsed="false">
      <c r="A103" s="1"/>
      <c r="G103" s="25" t="n">
        <v>1.08</v>
      </c>
      <c r="H103" s="26" t="n">
        <f aca="false">(-E$19*G103-(E$19^2*G103^2 - 4*E$18*(E$20*G103^2-C$54))^0.5)/2/E$18</f>
        <v>252.003013163244</v>
      </c>
      <c r="I103" s="27" t="n">
        <f aca="false">E$24*G103^3+E$23*G103^2*H103+E$22*G103*H103^2</f>
        <v>56.1015910867394</v>
      </c>
      <c r="J103" s="26" t="n">
        <f aca="false">C$52-H103</f>
        <v>47.996986836756</v>
      </c>
      <c r="K103" s="25" t="n">
        <f aca="false">(-E$43*J103+(E$43^2*J103^2-4*E$44*(E$42*J103^2-C$54))^0.5)/2/E$44</f>
        <v>0.751945140105878</v>
      </c>
      <c r="L103" s="26" t="n">
        <f aca="false">E$48*K103^3+E$47*K103^2*J103+E$46*K103*J103^2</f>
        <v>9.14253828834727</v>
      </c>
      <c r="N103" s="25" t="n">
        <f aca="false">C$77*G103</f>
        <v>3240</v>
      </c>
      <c r="O103" s="26" t="n">
        <f aca="false">H103</f>
        <v>252.003013163244</v>
      </c>
      <c r="P103" s="25" t="n">
        <f aca="false">I103</f>
        <v>56.1015910867394</v>
      </c>
      <c r="Q103" s="28" t="n">
        <f aca="false">J103</f>
        <v>47.996986836756</v>
      </c>
      <c r="R103" s="29" t="n">
        <f aca="false">C$77*K103</f>
        <v>2255.83542031763</v>
      </c>
      <c r="S103" s="26" t="n">
        <f aca="false">L103</f>
        <v>9.14253828834727</v>
      </c>
      <c r="U103" s="0" t="n">
        <f aca="false">I103+L103</f>
        <v>65.2441293750867</v>
      </c>
    </row>
    <row r="104" customFormat="false" ht="12.8" hidden="false" customHeight="false" outlineLevel="0" collapsed="false">
      <c r="A104" s="1"/>
      <c r="G104" s="25" t="n">
        <v>1.06</v>
      </c>
      <c r="H104" s="26" t="n">
        <f aca="false">(-E$19*G104-(E$19^2*G104^2 - 4*E$18*(E$20*G104^2-C$54))^0.5)/2/E$18</f>
        <v>244.178246367449</v>
      </c>
      <c r="I104" s="27" t="n">
        <f aca="false">E$24*G104^3+E$23*G104^2*H104+E$22*G104*H104^2</f>
        <v>52.9072815291787</v>
      </c>
      <c r="J104" s="26" t="n">
        <f aca="false">C$52-H104</f>
        <v>55.821753632551</v>
      </c>
      <c r="K104" s="25" t="n">
        <f aca="false">(-E$43*J104+(E$43^2*J104^2-4*E$44*(E$42*J104^2-C$54))^0.5)/2/E$44</f>
        <v>0.760112792535784</v>
      </c>
      <c r="L104" s="26" t="n">
        <f aca="false">E$48*K104^3+E$47*K104^2*J104+E$46*K104*J104^2</f>
        <v>9.84290432930904</v>
      </c>
      <c r="N104" s="25" t="n">
        <f aca="false">C$77*G104</f>
        <v>3180</v>
      </c>
      <c r="O104" s="26" t="n">
        <f aca="false">H104</f>
        <v>244.178246367449</v>
      </c>
      <c r="P104" s="25" t="n">
        <f aca="false">I104</f>
        <v>52.9072815291787</v>
      </c>
      <c r="Q104" s="28" t="n">
        <f aca="false">J104</f>
        <v>55.821753632551</v>
      </c>
      <c r="R104" s="29" t="n">
        <f aca="false">C$77*K104</f>
        <v>2280.33837760735</v>
      </c>
      <c r="S104" s="26" t="n">
        <f aca="false">L104</f>
        <v>9.84290432930904</v>
      </c>
      <c r="U104" s="0" t="n">
        <f aca="false">I104+L104</f>
        <v>62.7501858584877</v>
      </c>
    </row>
    <row r="105" customFormat="false" ht="12.8" hidden="false" customHeight="false" outlineLevel="0" collapsed="false">
      <c r="A105" s="1"/>
      <c r="G105" s="25" t="n">
        <v>1.04</v>
      </c>
      <c r="H105" s="26" t="n">
        <f aca="false">(-E$19*G105-(E$19^2*G105^2 - 4*E$18*(E$20*G105^2-C$54))^0.5)/2/E$18</f>
        <v>236.244348419407</v>
      </c>
      <c r="I105" s="27" t="n">
        <f aca="false">E$24*G105^3+E$23*G105^2*H105+E$22*G105*H105^2</f>
        <v>49.8273311971971</v>
      </c>
      <c r="J105" s="26" t="n">
        <f aca="false">C$52-H105</f>
        <v>63.755651580593</v>
      </c>
      <c r="K105" s="25" t="n">
        <f aca="false">(-E$43*J105+(E$43^2*J105^2-4*E$44*(E$42*J105^2-C$54))^0.5)/2/E$44</f>
        <v>0.770200248657457</v>
      </c>
      <c r="L105" s="26" t="n">
        <f aca="false">E$48*K105^3+E$47*K105^2*J105+E$46*K105*J105^2</f>
        <v>10.6184106095311</v>
      </c>
      <c r="N105" s="25" t="n">
        <f aca="false">C$77*G105</f>
        <v>3120</v>
      </c>
      <c r="O105" s="26" t="n">
        <f aca="false">H105</f>
        <v>236.244348419407</v>
      </c>
      <c r="P105" s="25" t="n">
        <f aca="false">I105</f>
        <v>49.8273311971971</v>
      </c>
      <c r="Q105" s="28" t="n">
        <f aca="false">J105</f>
        <v>63.755651580593</v>
      </c>
      <c r="R105" s="29" t="n">
        <f aca="false">C$77*K105</f>
        <v>2310.60074597237</v>
      </c>
      <c r="S105" s="26" t="n">
        <f aca="false">L105</f>
        <v>10.6184106095311</v>
      </c>
      <c r="U105" s="0" t="n">
        <f aca="false">I105+L105</f>
        <v>60.4457418067282</v>
      </c>
    </row>
    <row r="106" customFormat="false" ht="12.8" hidden="false" customHeight="false" outlineLevel="0" collapsed="false">
      <c r="A106" s="1" t="s">
        <v>62</v>
      </c>
      <c r="G106" s="25" t="n">
        <v>1.02</v>
      </c>
      <c r="H106" s="26" t="n">
        <f aca="false">(-E$19*G106-(E$19^2*G106^2 - 4*E$18*(E$20*G106^2-C$54))^0.5)/2/E$18</f>
        <v>228.189528337153</v>
      </c>
      <c r="I106" s="27" t="n">
        <f aca="false">E$24*G106^3+E$23*G106^2*H106+E$22*G106*H106^2</f>
        <v>46.8591323211625</v>
      </c>
      <c r="J106" s="26" t="n">
        <f aca="false">C$52-H106</f>
        <v>71.810471662847</v>
      </c>
      <c r="K106" s="25" t="n">
        <f aca="false">(-E$43*J106+(E$43^2*J106^2-4*E$44*(E$42*J106^2-C$54))^0.5)/2/E$44</f>
        <v>0.782196887998341</v>
      </c>
      <c r="L106" s="26" t="n">
        <f aca="false">E$48*K106^3+E$47*K106^2*J106+E$46*K106*J106^2</f>
        <v>11.4807184287205</v>
      </c>
      <c r="N106" s="25" t="n">
        <f aca="false">C$77*G106</f>
        <v>3060</v>
      </c>
      <c r="O106" s="26" t="n">
        <f aca="false">H106</f>
        <v>228.189528337153</v>
      </c>
      <c r="P106" s="25" t="n">
        <f aca="false">I106</f>
        <v>46.8591323211625</v>
      </c>
      <c r="Q106" s="28" t="n">
        <f aca="false">J106</f>
        <v>71.810471662847</v>
      </c>
      <c r="R106" s="29" t="n">
        <f aca="false">C$77*K106</f>
        <v>2346.59066399502</v>
      </c>
      <c r="S106" s="26" t="n">
        <f aca="false">L106</f>
        <v>11.4807184287205</v>
      </c>
      <c r="U106" s="0" t="n">
        <f aca="false">I106+L106</f>
        <v>58.339850749883</v>
      </c>
    </row>
    <row r="107" customFormat="false" ht="12.8" hidden="false" customHeight="false" outlineLevel="0" collapsed="false">
      <c r="A107" s="1"/>
      <c r="G107" s="25" t="n">
        <v>1</v>
      </c>
      <c r="H107" s="26" t="n">
        <f aca="false">(-E$19*G107-(E$19^2*G107^2 - 4*E$18*(E$20*G107^2-C$54))^0.5)/2/E$18</f>
        <v>219.999999999999</v>
      </c>
      <c r="I107" s="27" t="n">
        <f aca="false">E$24*G107^3+E$23*G107^2*H107+E$22*G107*H107^2</f>
        <v>44</v>
      </c>
      <c r="J107" s="26" t="n">
        <f aca="false">C$52-H107</f>
        <v>80.000000000001</v>
      </c>
      <c r="K107" s="25" t="n">
        <f aca="false">(-E$43*J107+(E$43^2*J107^2-4*E$44*(E$42*J107^2-C$54))^0.5)/2/E$44</f>
        <v>0.796094984264218</v>
      </c>
      <c r="L107" s="26" t="n">
        <f aca="false">E$48*K107^3+E$47*K107^2*J107+E$46*K107*J107^2</f>
        <v>12.4427942098659</v>
      </c>
      <c r="N107" s="25" t="n">
        <f aca="false">C$77*G107</f>
        <v>3000</v>
      </c>
      <c r="O107" s="26" t="n">
        <f aca="false">H107</f>
        <v>219.999999999999</v>
      </c>
      <c r="P107" s="25" t="n">
        <f aca="false">I107</f>
        <v>44</v>
      </c>
      <c r="Q107" s="28" t="n">
        <f aca="false">J107</f>
        <v>80.000000000001</v>
      </c>
      <c r="R107" s="29" t="n">
        <f aca="false">C$77*K107</f>
        <v>2388.28495279265</v>
      </c>
      <c r="S107" s="26" t="n">
        <f aca="false">L107</f>
        <v>12.4427942098659</v>
      </c>
      <c r="U107" s="0" t="n">
        <f aca="false">I107+L107</f>
        <v>56.4427942098659</v>
      </c>
    </row>
    <row r="108" customFormat="false" ht="12.8" hidden="false" customHeight="false" outlineLevel="0" collapsed="false">
      <c r="A108" s="1"/>
      <c r="G108" s="25" t="n">
        <v>0.98</v>
      </c>
      <c r="H108" s="26" t="n">
        <f aca="false">(-E$19*G108-(E$19^2*G108^2 - 4*E$18*(E$20*G108^2-C$54))^0.5)/2/E$18</f>
        <v>211.659496409606</v>
      </c>
      <c r="I108" s="27" t="n">
        <f aca="false">E$24*G108^3+E$23*G108^2*H108+E$22*G108*H108^2</f>
        <v>41.2471513585102</v>
      </c>
      <c r="J108" s="26" t="n">
        <f aca="false">C$52-H108</f>
        <v>88.340503590394</v>
      </c>
      <c r="K108" s="25" t="n">
        <f aca="false">(-E$43*J108+(E$43^2*J108^2-4*E$44*(E$42*J108^2-C$54))^0.5)/2/E$44</f>
        <v>0.811893178143138</v>
      </c>
      <c r="L108" s="26" t="n">
        <f aca="false">E$48*K108^3+E$47*K108^2*J108+E$46*K108*J108^2</f>
        <v>13.5192743365629</v>
      </c>
      <c r="N108" s="25" t="n">
        <f aca="false">C$77*G108</f>
        <v>2940</v>
      </c>
      <c r="O108" s="26" t="n">
        <f aca="false">H108</f>
        <v>211.659496409606</v>
      </c>
      <c r="P108" s="25" t="n">
        <f aca="false">I108</f>
        <v>41.2471513585102</v>
      </c>
      <c r="Q108" s="28" t="n">
        <f aca="false">J108</f>
        <v>88.340503590394</v>
      </c>
      <c r="R108" s="29" t="n">
        <f aca="false">C$77*K108</f>
        <v>2435.67953442941</v>
      </c>
      <c r="S108" s="26" t="n">
        <f aca="false">L108</f>
        <v>13.5192743365629</v>
      </c>
      <c r="U108" s="0" t="n">
        <f aca="false">I108+L108</f>
        <v>54.7664256950731</v>
      </c>
    </row>
    <row r="109" customFormat="false" ht="12.8" hidden="false" customHeight="false" outlineLevel="0" collapsed="false">
      <c r="A109" s="1"/>
      <c r="G109" s="25" t="n">
        <v>0.96</v>
      </c>
      <c r="H109" s="26" t="n">
        <f aca="false">(-E$19*G109-(E$19^2*G109^2 - 4*E$18*(E$20*G109^2-C$54))^0.5)/2/E$18</f>
        <v>203.148623074731</v>
      </c>
      <c r="I109" s="27" t="n">
        <f aca="false">E$24*G109^3+E$23*G109^2*H109+E$22*G109*H109^2</f>
        <v>38.5976772717988</v>
      </c>
      <c r="J109" s="26" t="n">
        <f aca="false">C$52-H109</f>
        <v>96.851376925269</v>
      </c>
      <c r="K109" s="25" t="n">
        <f aca="false">(-E$43*J109+(E$43^2*J109^2-4*E$44*(E$42*J109^2-C$54))^0.5)/2/E$44</f>
        <v>0.829600472508928</v>
      </c>
      <c r="L109" s="26" t="n">
        <f aca="false">E$48*K109^3+E$47*K109^2*J109+E$46*K109*J109^2</f>
        <v>14.7269439321004</v>
      </c>
      <c r="N109" s="25" t="n">
        <f aca="false">C$77*G109</f>
        <v>2880</v>
      </c>
      <c r="O109" s="26" t="n">
        <f aca="false">H109</f>
        <v>203.148623074731</v>
      </c>
      <c r="P109" s="25" t="n">
        <f aca="false">I109</f>
        <v>38.5976772717988</v>
      </c>
      <c r="Q109" s="28" t="n">
        <f aca="false">J109</f>
        <v>96.851376925269</v>
      </c>
      <c r="R109" s="29" t="n">
        <f aca="false">C$77*K109</f>
        <v>2488.80141752678</v>
      </c>
      <c r="S109" s="26" t="n">
        <f aca="false">L109</f>
        <v>14.7269439321004</v>
      </c>
      <c r="U109" s="0" t="n">
        <f aca="false">I109+L109</f>
        <v>53.3246212038992</v>
      </c>
    </row>
    <row r="110" customFormat="false" ht="12.8" hidden="false" customHeight="false" outlineLevel="0" collapsed="false">
      <c r="A110" s="1"/>
      <c r="G110" s="25" t="n">
        <v>0.94</v>
      </c>
      <c r="H110" s="26" t="n">
        <f aca="false">(-E$19*G110-(E$19^2*G110^2 - 4*E$18*(E$20*G110^2-C$54))^0.5)/2/E$18</f>
        <v>194.443980679575</v>
      </c>
      <c r="I110" s="27" t="n">
        <f aca="false">E$24*G110^3+E$23*G110^2*H110+E$22*G110*H110^2</f>
        <v>36.0485032527223</v>
      </c>
      <c r="J110" s="26" t="n">
        <f aca="false">C$52-H110</f>
        <v>105.556019320425</v>
      </c>
      <c r="K110" s="25" t="n">
        <f aca="false">(-E$43*J110+(E$43^2*J110^2-4*E$44*(E$42*J110^2-C$54))^0.5)/2/E$44</f>
        <v>0.849240980876393</v>
      </c>
      <c r="L110" s="26" t="n">
        <f aca="false">E$48*K110^3+E$47*K110^2*J110+E$46*K110*J110^2</f>
        <v>16.0853790861369</v>
      </c>
      <c r="N110" s="25" t="n">
        <f aca="false">C$77*G110</f>
        <v>2820</v>
      </c>
      <c r="O110" s="26" t="n">
        <f aca="false">H110</f>
        <v>194.443980679575</v>
      </c>
      <c r="P110" s="25" t="n">
        <f aca="false">I110</f>
        <v>36.0485032527223</v>
      </c>
      <c r="Q110" s="28" t="n">
        <f aca="false">J110</f>
        <v>105.556019320425</v>
      </c>
      <c r="R110" s="29" t="n">
        <f aca="false">C$77*K110</f>
        <v>2547.72294262918</v>
      </c>
      <c r="S110" s="26" t="n">
        <f aca="false">L110</f>
        <v>16.0853790861369</v>
      </c>
      <c r="U110" s="0" t="n">
        <f aca="false">I110+L110</f>
        <v>52.1338823388592</v>
      </c>
    </row>
    <row r="111" customFormat="false" ht="12.8" hidden="false" customHeight="false" outlineLevel="0" collapsed="false">
      <c r="A111" s="1"/>
      <c r="G111" s="25" t="n">
        <v>0.92</v>
      </c>
      <c r="H111" s="26" t="n">
        <f aca="false">(-E$19*G111-(E$19^2*G111^2 - 4*E$18*(E$20*G111^2-C$54))^0.5)/2/E$18</f>
        <v>185.51694840678</v>
      </c>
      <c r="I111" s="27" t="n">
        <f aca="false">E$24*G111^3+E$23*G111^2*H111+E$22*G111*H111^2</f>
        <v>33.596334130817</v>
      </c>
      <c r="J111" s="26" t="n">
        <f aca="false">C$52-H111</f>
        <v>114.48305159322</v>
      </c>
      <c r="K111" s="25" t="n">
        <f aca="false">(-E$43*J111+(E$43^2*J111^2-4*E$44*(E$42*J111^2-C$54))^0.5)/2/E$44</f>
        <v>0.870859831819812</v>
      </c>
      <c r="L111" s="26" t="n">
        <f aca="false">E$48*K111^3+E$47*K111^2*J111+E$46*K111*J111^2</f>
        <v>17.6178301397582</v>
      </c>
      <c r="N111" s="25" t="n">
        <f aca="false">C$77*G111</f>
        <v>2760</v>
      </c>
      <c r="O111" s="26" t="n">
        <f aca="false">H111</f>
        <v>185.51694840678</v>
      </c>
      <c r="P111" s="25" t="n">
        <f aca="false">I111</f>
        <v>33.596334130817</v>
      </c>
      <c r="Q111" s="28" t="n">
        <f aca="false">J111</f>
        <v>114.48305159322</v>
      </c>
      <c r="R111" s="29" t="n">
        <f aca="false">C$77*K111</f>
        <v>2612.57949545944</v>
      </c>
      <c r="S111" s="26" t="n">
        <f aca="false">L111</f>
        <v>17.6178301397582</v>
      </c>
      <c r="U111" s="0" t="n">
        <f aca="false">I111+L111</f>
        <v>51.2141642705752</v>
      </c>
    </row>
    <row r="112" customFormat="false" ht="12.8" hidden="false" customHeight="false" outlineLevel="0" collapsed="false">
      <c r="A112" s="1" t="s">
        <v>63</v>
      </c>
      <c r="G112" s="25" t="n">
        <v>0.9</v>
      </c>
      <c r="H112" s="26" t="n">
        <f aca="false">(-E$19*G112-(E$19^2*G112^2 - 4*E$18*(E$20*G112^2-C$54))^0.5)/2/E$18</f>
        <v>176.33195335088</v>
      </c>
      <c r="I112" s="27" t="n">
        <f aca="false">E$24*G112^3+E$23*G112^2*H112+E$22*G112*H112^2</f>
        <v>31.2375737640725</v>
      </c>
      <c r="J112" s="26" t="n">
        <f aca="false">C$52-H112</f>
        <v>123.66804664912</v>
      </c>
      <c r="K112" s="25" t="n">
        <f aca="false">(-E$43*J112+(E$43^2*J112^2-4*E$44*(E$42*J112^2-C$54))^0.5)/2/E$44</f>
        <v>0.894530908222118</v>
      </c>
      <c r="L112" s="26" t="n">
        <f aca="false">E$48*K112^3+E$47*K112^2*J112+E$46*K112*J112^2</f>
        <v>19.3524712885031</v>
      </c>
      <c r="N112" s="25" t="n">
        <f aca="false">C$77*G112</f>
        <v>2700</v>
      </c>
      <c r="O112" s="26" t="n">
        <f aca="false">H112</f>
        <v>176.33195335088</v>
      </c>
      <c r="P112" s="25" t="n">
        <f aca="false">I112</f>
        <v>31.2375737640725</v>
      </c>
      <c r="Q112" s="28" t="n">
        <f aca="false">J112</f>
        <v>123.66804664912</v>
      </c>
      <c r="R112" s="29" t="n">
        <f aca="false">C$77*K112</f>
        <v>2683.59272466635</v>
      </c>
      <c r="S112" s="26" t="n">
        <f aca="false">L112</f>
        <v>19.3524712885031</v>
      </c>
      <c r="U112" s="0" t="n">
        <f aca="false">I112+L112</f>
        <v>50.5900450525756</v>
      </c>
    </row>
    <row r="113" customFormat="false" ht="12.8" hidden="false" customHeight="false" outlineLevel="0" collapsed="false">
      <c r="A113" s="1"/>
      <c r="G113" s="25" t="n">
        <v>0.88</v>
      </c>
      <c r="H113" s="26" t="n">
        <f aca="false">(-E$19*G113-(E$19^2*G113^2 - 4*E$18*(E$20*G113^2-C$54))^0.5)/2/E$18</f>
        <v>166.843934634312</v>
      </c>
      <c r="I113" s="27" t="n">
        <f aca="false">E$24*G113^3+E$23*G113^2*H113+E$22*G113*H113^2</f>
        <v>28.9682049461591</v>
      </c>
      <c r="J113" s="26" t="n">
        <f aca="false">C$52-H113</f>
        <v>133.156065365688</v>
      </c>
      <c r="K113" s="25" t="n">
        <f aca="false">(-E$43*J113+(E$43^2*J113^2-4*E$44*(E$42*J113^2-C$54))^0.5)/2/E$44</f>
        <v>0.920367572995512</v>
      </c>
      <c r="L113" s="26" t="n">
        <f aca="false">E$48*K113^3+E$47*K113^2*J113+E$46*K113*J113^2</f>
        <v>21.3242260911987</v>
      </c>
      <c r="N113" s="25" t="n">
        <f aca="false">C$77*G113</f>
        <v>2640</v>
      </c>
      <c r="O113" s="26" t="n">
        <f aca="false">H113</f>
        <v>166.843934634312</v>
      </c>
      <c r="P113" s="25" t="n">
        <f aca="false">I113</f>
        <v>28.9682049461591</v>
      </c>
      <c r="Q113" s="28" t="n">
        <f aca="false">J113</f>
        <v>133.156065365688</v>
      </c>
      <c r="R113" s="29" t="n">
        <f aca="false">C$77*K113</f>
        <v>2761.10271898654</v>
      </c>
      <c r="S113" s="26" t="n">
        <f aca="false">L113</f>
        <v>21.3242260911987</v>
      </c>
      <c r="U113" s="0" t="n">
        <f aca="false">I113+L113</f>
        <v>50.2924310373578</v>
      </c>
    </row>
    <row r="114" customFormat="false" ht="12.8" hidden="false" customHeight="false" outlineLevel="0" collapsed="false">
      <c r="A114" s="1"/>
      <c r="G114" s="25" t="n">
        <v>0.86</v>
      </c>
      <c r="H114" s="26" t="n">
        <f aca="false">(-E$19*G114-(E$19^2*G114^2 - 4*E$18*(E$20*G114^2-C$54))^0.5)/2/E$18</f>
        <v>156.994493502171</v>
      </c>
      <c r="I114" s="27" t="n">
        <f aca="false">E$24*G114^3+E$23*G114^2*H114+E$22*G114*H114^2</f>
        <v>26.7836032152716</v>
      </c>
      <c r="J114" s="26" t="n">
        <f aca="false">C$52-H114</f>
        <v>143.005506497829</v>
      </c>
      <c r="K114" s="25" t="n">
        <f aca="false">(-E$43*J114+(E$43^2*J114^2-4*E$44*(E$42*J114^2-C$54))^0.5)/2/E$44</f>
        <v>0.94853839703149</v>
      </c>
      <c r="L114" s="26" t="n">
        <f aca="false">E$48*K114^3+E$47*K114^2*J114+E$46*K114*J114^2</f>
        <v>23.5775353481647</v>
      </c>
      <c r="N114" s="25" t="n">
        <f aca="false">C$77*G114</f>
        <v>2580</v>
      </c>
      <c r="O114" s="26" t="n">
        <f aca="false">H114</f>
        <v>156.994493502171</v>
      </c>
      <c r="P114" s="25" t="n">
        <f aca="false">I114</f>
        <v>26.7836032152716</v>
      </c>
      <c r="Q114" s="28" t="n">
        <f aca="false">J114</f>
        <v>143.005506497829</v>
      </c>
      <c r="R114" s="29" t="n">
        <f aca="false">C$77*K114</f>
        <v>2845.61519109447</v>
      </c>
      <c r="S114" s="26" t="n">
        <f aca="false">L114</f>
        <v>23.5775353481647</v>
      </c>
      <c r="U114" s="0" t="n">
        <f aca="false">I114+L114</f>
        <v>50.3611385634363</v>
      </c>
    </row>
    <row r="115" customFormat="false" ht="12.8" hidden="false" customHeight="false" outlineLevel="0" collapsed="false">
      <c r="A115" s="1"/>
      <c r="G115" s="25" t="n">
        <v>0.84</v>
      </c>
      <c r="H115" s="26" t="n">
        <f aca="false">(-E$19*G115-(E$19^2*G115^2 - 4*E$18*(E$20*G115^2-C$54))^0.5)/2/E$18</f>
        <v>146.705792049736</v>
      </c>
      <c r="I115" s="27" t="n">
        <f aca="false">E$24*G115^3+E$23*G115^2*H115+E$22*G115*H115^2</f>
        <v>24.6782353779798</v>
      </c>
      <c r="J115" s="26" t="n">
        <f aca="false">C$52-H115</f>
        <v>153.294207950264</v>
      </c>
      <c r="K115" s="25" t="n">
        <f aca="false">(-E$43*J115+(E$43^2*J115^2-4*E$44*(E$42*J115^2-C$54))^0.5)/2/E$44</f>
        <v>0.979291595951806</v>
      </c>
      <c r="L115" s="26" t="n">
        <f aca="false">E$48*K115^3+E$47*K115^2*J115+E$46*K115*J115^2</f>
        <v>26.1707433848558</v>
      </c>
      <c r="N115" s="25" t="n">
        <f aca="false">C$77*G115</f>
        <v>2520</v>
      </c>
      <c r="O115" s="26" t="n">
        <f aca="false">H115</f>
        <v>146.705792049736</v>
      </c>
      <c r="P115" s="25" t="n">
        <f aca="false">I115</f>
        <v>24.6782353779798</v>
      </c>
      <c r="Q115" s="28" t="n">
        <f aca="false">J115</f>
        <v>153.294207950264</v>
      </c>
      <c r="R115" s="29" t="n">
        <f aca="false">C$77*K115</f>
        <v>2937.87478785542</v>
      </c>
      <c r="S115" s="26" t="n">
        <f aca="false">L115</f>
        <v>26.1707433848558</v>
      </c>
      <c r="U115" s="0" t="n">
        <f aca="false">I115+L115</f>
        <v>50.8489787628356</v>
      </c>
    </row>
    <row r="116" customFormat="false" ht="12.8" hidden="false" customHeight="false" outlineLevel="0" collapsed="false">
      <c r="A116" s="1"/>
      <c r="G116" s="25" t="n">
        <v>0.82</v>
      </c>
      <c r="H116" s="26" t="n">
        <f aca="false">(-E$19*G116-(E$19^2*G116^2 - 4*E$18*(E$20*G116^2-C$54))^0.5)/2/E$18</f>
        <v>135.870355531344</v>
      </c>
      <c r="I116" s="27" t="n">
        <f aca="false">E$24*G116^3+E$23*G116^2*H116+E$22*G116*H116^2</f>
        <v>22.645144430309</v>
      </c>
      <c r="J116" s="26" t="n">
        <f aca="false">C$52-H116</f>
        <v>164.129644468656</v>
      </c>
      <c r="K116" s="25" t="n">
        <f aca="false">(-E$43*J116+(E$43^2*J116^2-4*E$44*(E$42*J116^2-C$54))^0.5)/2/E$44</f>
        <v>1.01299545168261</v>
      </c>
      <c r="L116" s="26" t="n">
        <f aca="false">E$48*K116^3+E$47*K116^2*J116+E$46*K116*J116^2</f>
        <v>29.1834349860375</v>
      </c>
      <c r="N116" s="25" t="n">
        <f aca="false">C$77*G116</f>
        <v>2460</v>
      </c>
      <c r="O116" s="26" t="n">
        <f aca="false">H116</f>
        <v>135.870355531344</v>
      </c>
      <c r="P116" s="25" t="n">
        <f aca="false">I116</f>
        <v>22.645144430309</v>
      </c>
      <c r="Q116" s="28" t="n">
        <f aca="false">J116</f>
        <v>164.129644468656</v>
      </c>
      <c r="R116" s="29" t="n">
        <f aca="false">C$77*K116</f>
        <v>3038.98635504784</v>
      </c>
      <c r="S116" s="26" t="n">
        <f aca="false">L116</f>
        <v>29.1834349860375</v>
      </c>
      <c r="U116" s="0" t="n">
        <f aca="false">I116+L116</f>
        <v>51.8285794163465</v>
      </c>
    </row>
    <row r="117" customFormat="false" ht="12.8" hidden="false" customHeight="false" outlineLevel="0" collapsed="false">
      <c r="A117" s="1"/>
      <c r="G117" s="25" t="n">
        <v>0.8</v>
      </c>
      <c r="H117" s="26" t="n">
        <f aca="false">(-E$19*G117-(E$19^2*G117^2 - 4*E$18*(E$20*G117^2-C$54))^0.5)/2/E$18</f>
        <v>124.332831626397</v>
      </c>
      <c r="I117" s="27" t="n">
        <f aca="false">E$24*G117^3+E$23*G117^2*H117+E$22*G117*H117^2</f>
        <v>20.675007253141</v>
      </c>
      <c r="J117" s="26" t="n">
        <f aca="false">C$52-H117</f>
        <v>175.667168373603</v>
      </c>
      <c r="K117" s="25" t="n">
        <f aca="false">(-E$43*J117+(E$43^2*J117^2-4*E$44*(E$42*J117^2-C$54))^0.5)/2/E$44</f>
        <v>1.05021024863174</v>
      </c>
      <c r="L117" s="26" t="n">
        <f aca="false">E$48*K117^3+E$47*K117^2*J117+E$46*K117*J117^2</f>
        <v>32.7295762029558</v>
      </c>
      <c r="N117" s="25" t="n">
        <f aca="false">C$77*G117</f>
        <v>2400</v>
      </c>
      <c r="O117" s="26" t="n">
        <f aca="false">H117</f>
        <v>124.332831626397</v>
      </c>
      <c r="P117" s="25" t="n">
        <f aca="false">I117</f>
        <v>20.675007253141</v>
      </c>
      <c r="Q117" s="28" t="n">
        <f aca="false">J117</f>
        <v>175.667168373603</v>
      </c>
      <c r="R117" s="29" t="n">
        <f aca="false">C$77*K117</f>
        <v>3150.63074589522</v>
      </c>
      <c r="S117" s="26" t="n">
        <f aca="false">L117</f>
        <v>32.7295762029558</v>
      </c>
      <c r="U117" s="0" t="n">
        <f aca="false">I117+L117</f>
        <v>53.4045834560968</v>
      </c>
    </row>
    <row r="118" customFormat="false" ht="12.8" hidden="false" customHeight="false" outlineLevel="0" collapsed="false">
      <c r="A118" s="1" t="s">
        <v>64</v>
      </c>
      <c r="G118" s="25" t="n">
        <v>0.78</v>
      </c>
      <c r="H118" s="26" t="n">
        <f aca="false">(-E$19*G118-(E$19^2*G118^2 - 4*E$18*(E$20*G118^2-C$54))^0.5)/2/E$18</f>
        <v>111.85429800957</v>
      </c>
      <c r="I118" s="27" t="n">
        <f aca="false">E$24*G118^3+E$23*G118^2*H118+E$22*G118*H118^2</f>
        <v>18.7542475885629</v>
      </c>
      <c r="J118" s="26" t="n">
        <f aca="false">C$52-H118</f>
        <v>188.14570199043</v>
      </c>
      <c r="K118" s="25" t="n">
        <f aca="false">(-E$43*J118+(E$43^2*J118^2-4*E$44*(E$42*J118^2-C$54))^0.5)/2/E$44</f>
        <v>1.09182869122879</v>
      </c>
      <c r="L118" s="26" t="n">
        <f aca="false">E$48*K118^3+E$47*K118^2*J118+E$46*K118*J118^2</f>
        <v>36.9832700488153</v>
      </c>
      <c r="N118" s="25" t="n">
        <f aca="false">C$77*G118</f>
        <v>2340</v>
      </c>
      <c r="O118" s="26" t="n">
        <f aca="false">H118</f>
        <v>111.85429800957</v>
      </c>
      <c r="P118" s="25" t="n">
        <f aca="false">I118</f>
        <v>18.7542475885629</v>
      </c>
      <c r="Q118" s="28" t="n">
        <f aca="false">J118</f>
        <v>188.14570199043</v>
      </c>
      <c r="R118" s="29" t="n">
        <f aca="false">C$77*K118</f>
        <v>3275.48607368636</v>
      </c>
      <c r="S118" s="26" t="n">
        <f aca="false">L118</f>
        <v>36.9832700488153</v>
      </c>
      <c r="U118" s="0" t="n">
        <f aca="false">I118+L118</f>
        <v>55.7375176373782</v>
      </c>
    </row>
    <row r="119" customFormat="false" ht="12.8" hidden="false" customHeight="false" outlineLevel="0" collapsed="false">
      <c r="A119" s="1"/>
      <c r="G119" s="25" t="n">
        <v>0.76</v>
      </c>
      <c r="H119" s="26" t="n">
        <f aca="false">(-E$19*G119-(E$19^2*G119^2 - 4*E$18*(E$20*G119^2-C$54))^0.5)/2/E$18</f>
        <v>98.0330918249358</v>
      </c>
      <c r="I119" s="27" t="n">
        <f aca="false">E$24*G119^3+E$23*G119^2*H119+E$22*G119*H119^2</f>
        <v>16.8607489396447</v>
      </c>
      <c r="J119" s="26" t="n">
        <f aca="false">C$52-H119</f>
        <v>201.966908175064</v>
      </c>
      <c r="K119" s="25" t="n">
        <f aca="false">(-E$43*J119+(E$43^2*J119^2-4*E$44*(E$42*J119^2-C$54))^0.5)/2/E$44</f>
        <v>1.13938695148388</v>
      </c>
      <c r="L119" s="26" t="n">
        <f aca="false">E$48*K119^3+E$47*K119^2*J119+E$46*K119*J119^2</f>
        <v>42.2359946961732</v>
      </c>
      <c r="N119" s="25" t="n">
        <f aca="false">C$77*G119</f>
        <v>2280</v>
      </c>
      <c r="O119" s="26" t="n">
        <f aca="false">H119</f>
        <v>98.0330918249358</v>
      </c>
      <c r="P119" s="25" t="n">
        <f aca="false">I119</f>
        <v>16.8607489396447</v>
      </c>
      <c r="Q119" s="28" t="n">
        <f aca="false">J119</f>
        <v>201.966908175064</v>
      </c>
      <c r="R119" s="29" t="n">
        <f aca="false">C$77*K119</f>
        <v>3418.16085445163</v>
      </c>
      <c r="S119" s="26" t="n">
        <f aca="false">L119</f>
        <v>42.2359946961732</v>
      </c>
      <c r="U119" s="0" t="n">
        <f aca="false">I119+L119</f>
        <v>59.0967436358179</v>
      </c>
    </row>
    <row r="120" customFormat="false" ht="12.8" hidden="false" customHeight="false" outlineLevel="0" collapsed="false">
      <c r="A120" s="1"/>
      <c r="G120" s="25" t="n">
        <v>0.74</v>
      </c>
      <c r="H120" s="26" t="n">
        <f aca="false">(-E$19*G120-(E$19^2*G120^2 - 4*E$18*(E$20*G120^2-C$54))^0.5)/2/E$18</f>
        <v>82.0923614906008</v>
      </c>
      <c r="I120" s="27" t="n">
        <f aca="false">E$24*G120^3+E$23*G120^2*H120+E$22*G120*H120^2</f>
        <v>14.9520579277118</v>
      </c>
      <c r="J120" s="26" t="n">
        <f aca="false">C$52-H120</f>
        <v>217.907638509399</v>
      </c>
      <c r="K120" s="25" t="n">
        <f aca="false">(-E$43*J120+(E$43^2*J120^2-4*E$44*(E$42*J120^2-C$54))^0.5)/2/E$44</f>
        <v>1.19589848282186</v>
      </c>
      <c r="L120" s="26" t="n">
        <f aca="false">E$48*K120^3+E$47*K120^2*J120+E$46*K120*J120^2</f>
        <v>49.0505244138513</v>
      </c>
      <c r="N120" s="25" t="n">
        <f aca="false">C$77*G120</f>
        <v>2220</v>
      </c>
      <c r="O120" s="26" t="n">
        <f aca="false">H120</f>
        <v>82.0923614906008</v>
      </c>
      <c r="P120" s="25" t="n">
        <f aca="false">I120</f>
        <v>14.9520579277118</v>
      </c>
      <c r="Q120" s="28" t="n">
        <f aca="false">J120</f>
        <v>217.907638509399</v>
      </c>
      <c r="R120" s="29" t="n">
        <f aca="false">C$77*K120</f>
        <v>3587.69544846557</v>
      </c>
      <c r="S120" s="26" t="n">
        <f aca="false">L120</f>
        <v>49.0505244138513</v>
      </c>
      <c r="U120" s="0" t="n">
        <f aca="false">I120+L120</f>
        <v>64.0025823415631</v>
      </c>
    </row>
    <row r="121" customFormat="false" ht="12.8" hidden="false" customHeight="false" outlineLevel="0" collapsed="false">
      <c r="G121" s="25" t="n">
        <v>0.72</v>
      </c>
      <c r="H121" s="26" t="n">
        <f aca="false">(-E$19*G121-(E$19^2*G121^2 - 4*E$18*(E$20*G121^2-C$54))^0.5)/2/E$18</f>
        <v>62.0799999999997</v>
      </c>
      <c r="I121" s="27" t="n">
        <f aca="false">E$24*G121^3+E$23*G121^2*H121+E$22*G121*H121^2</f>
        <v>12.91972608</v>
      </c>
      <c r="J121" s="26" t="n">
        <f aca="false">C$52-H121</f>
        <v>237.92</v>
      </c>
      <c r="K121" s="25" t="n">
        <f aca="false">(-E$43*J121+(E$43^2*J121^2-4*E$44*(E$42*J121^2-C$54))^0.5)/2/E$44</f>
        <v>1.26899066467368</v>
      </c>
      <c r="L121" s="26" t="n">
        <f aca="false">E$48*K121^3+E$47*K121^2*J121+E$46*K121*J121^2</f>
        <v>58.841994244355</v>
      </c>
      <c r="N121" s="25" t="n">
        <f aca="false">C$77*G121</f>
        <v>2160</v>
      </c>
      <c r="O121" s="26" t="n">
        <f aca="false">H121</f>
        <v>62.0799999999997</v>
      </c>
      <c r="P121" s="25" t="n">
        <f aca="false">I121</f>
        <v>12.91972608</v>
      </c>
      <c r="Q121" s="28" t="n">
        <f aca="false">J121</f>
        <v>237.92</v>
      </c>
      <c r="R121" s="29" t="n">
        <f aca="false">C$77*K121</f>
        <v>3806.97199402104</v>
      </c>
      <c r="S121" s="26" t="n">
        <f aca="false">L121</f>
        <v>58.841994244355</v>
      </c>
      <c r="U121" s="0" t="n">
        <f aca="false">I121+L121</f>
        <v>71.761720324355</v>
      </c>
    </row>
    <row r="122" customFormat="false" ht="12.8" hidden="false" customHeight="false" outlineLevel="0" collapsed="false">
      <c r="A122" s="1"/>
      <c r="G122" s="25" t="n">
        <v>0.7</v>
      </c>
      <c r="H122" s="26" t="n">
        <f aca="false">(-E$19*G122-(E$19^2*G122^2 - 4*E$18*(E$20*G122^2-C$54))^0.5)/2/E$18</f>
        <v>26.0566238913094</v>
      </c>
      <c r="I122" s="27" t="n">
        <f aca="false">E$24*G122^3+E$23*G122^2*H122+E$22*G122*H122^2</f>
        <v>10.0666880317047</v>
      </c>
      <c r="J122" s="26" t="n">
        <f aca="false">C$52-H122</f>
        <v>273.943376108691</v>
      </c>
      <c r="K122" s="25" t="n">
        <f aca="false">(-E$43*J122+(E$43^2*J122^2-4*E$44*(E$42*J122^2-C$54))^0.5)/2/E$44</f>
        <v>1.40539383459251</v>
      </c>
      <c r="L122" s="26" t="n">
        <f aca="false">E$48*K122^3+E$47*K122^2*J122+E$46*K122*J122^2</f>
        <v>80.3007774817517</v>
      </c>
      <c r="N122" s="25" t="n">
        <f aca="false">C$77*G122</f>
        <v>2100</v>
      </c>
      <c r="O122" s="26" t="n">
        <f aca="false">H122</f>
        <v>26.0566238913094</v>
      </c>
      <c r="P122" s="25" t="n">
        <f aca="false">I122</f>
        <v>10.0666880317047</v>
      </c>
      <c r="Q122" s="28" t="n">
        <f aca="false">J122</f>
        <v>273.943376108691</v>
      </c>
      <c r="R122" s="29" t="n">
        <f aca="false">C$77*K122</f>
        <v>4216.18150377752</v>
      </c>
      <c r="S122" s="26" t="n">
        <f aca="false">L122</f>
        <v>80.3007774817517</v>
      </c>
      <c r="U122" s="0" t="n">
        <f aca="false">I122+L122</f>
        <v>90.3674655134564</v>
      </c>
    </row>
    <row r="123" customFormat="false" ht="12.8" hidden="false" customHeight="false" outlineLevel="0" collapsed="false">
      <c r="A123" s="1"/>
    </row>
    <row r="124" customFormat="false" ht="12.8" hidden="false" customHeight="false" outlineLevel="0" collapsed="false">
      <c r="A124" s="1"/>
    </row>
    <row r="125" customFormat="false" ht="12.8" hidden="false" customHeight="false" outlineLevel="0" collapsed="false">
      <c r="A125" s="1" t="s">
        <v>65</v>
      </c>
    </row>
    <row r="126" customFormat="false" ht="12.8" hidden="false" customHeight="false" outlineLevel="0" collapsed="false">
      <c r="A126" s="1"/>
    </row>
    <row r="127" customFormat="false" ht="12.8" hidden="false" customHeight="false" outlineLevel="0" collapsed="false">
      <c r="A127" s="1"/>
    </row>
    <row r="128" customFormat="false" ht="12.8" hidden="false" customHeight="false" outlineLevel="0" collapsed="false">
      <c r="A128" s="1"/>
    </row>
    <row r="129" customFormat="false" ht="12.8" hidden="false" customHeight="false" outlineLevel="0" collapsed="false">
      <c r="A129" s="1"/>
      <c r="G129" s="24" t="s">
        <v>43</v>
      </c>
      <c r="H129" s="24" t="s">
        <v>0</v>
      </c>
      <c r="I129" s="24" t="s">
        <v>2</v>
      </c>
      <c r="J129" s="24" t="s">
        <v>23</v>
      </c>
      <c r="K129" s="24" t="s">
        <v>55</v>
      </c>
      <c r="L129" s="24" t="s">
        <v>25</v>
      </c>
      <c r="N129" s="24" t="s">
        <v>56</v>
      </c>
      <c r="O129" s="24" t="str">
        <f aca="false">H129</f>
        <v>Q1</v>
      </c>
      <c r="P129" s="24" t="str">
        <f aca="false">I129</f>
        <v>P1</v>
      </c>
      <c r="Q129" s="24" t="str">
        <f aca="false">J129</f>
        <v>Q2</v>
      </c>
      <c r="R129" s="24" t="s">
        <v>57</v>
      </c>
      <c r="S129" s="24" t="str">
        <f aca="false">L129</f>
        <v>P2</v>
      </c>
      <c r="U129" s="25" t="s">
        <v>58</v>
      </c>
    </row>
    <row r="130" customFormat="false" ht="12.8" hidden="false" customHeight="false" outlineLevel="0" collapsed="false">
      <c r="A130" s="1"/>
      <c r="G130" s="24" t="s">
        <v>59</v>
      </c>
      <c r="H130" s="24" t="s">
        <v>60</v>
      </c>
      <c r="I130" s="24" t="s">
        <v>7</v>
      </c>
      <c r="J130" s="24" t="s">
        <v>60</v>
      </c>
      <c r="K130" s="24" t="s">
        <v>59</v>
      </c>
      <c r="L130" s="24" t="s">
        <v>7</v>
      </c>
      <c r="N130" s="24" t="s">
        <v>61</v>
      </c>
      <c r="O130" s="24" t="str">
        <f aca="false">H130</f>
        <v>m^3/h</v>
      </c>
      <c r="P130" s="24" t="str">
        <f aca="false">I130</f>
        <v>kW</v>
      </c>
      <c r="Q130" s="24" t="str">
        <f aca="false">J130</f>
        <v>m^3/h</v>
      </c>
      <c r="R130" s="24" t="s">
        <v>61</v>
      </c>
      <c r="S130" s="24" t="str">
        <f aca="false">L130</f>
        <v>kW</v>
      </c>
      <c r="U130" s="24" t="str">
        <f aca="false">L130</f>
        <v>kW</v>
      </c>
    </row>
    <row r="131" customFormat="false" ht="12.8" hidden="false" customHeight="false" outlineLevel="0" collapsed="false">
      <c r="A131" s="1" t="s">
        <v>66</v>
      </c>
      <c r="G131" s="25" t="n">
        <v>0.89</v>
      </c>
      <c r="H131" s="26" t="n">
        <f aca="false">(-E$19*G131-(E$19^2*G131^2 - 4*E$18*(E$20*G131^2-C$54))^0.5)/2/E$18</f>
        <v>171.629101914356</v>
      </c>
      <c r="I131" s="27" t="n">
        <f aca="false">E$24*G131^3+E$23*G131^2*H131+E$22*G131*H131^2</f>
        <v>30.0919874044569</v>
      </c>
      <c r="J131" s="26" t="n">
        <f aca="false">C$52-H131</f>
        <v>128.370898085644</v>
      </c>
      <c r="K131" s="25" t="n">
        <f aca="false">(-E$43*J131+(E$43^2*J131^2-4*E$44*(E$42*J131^2-C$54))^0.5)/2/E$44</f>
        <v>0.90716953170393</v>
      </c>
      <c r="L131" s="26" t="n">
        <f aca="false">E$48*K131^3+E$47*K131^2*J131+E$46*K131*J131^2</f>
        <v>20.3061962163922</v>
      </c>
      <c r="N131" s="25" t="n">
        <f aca="false">C$77*G131</f>
        <v>2670</v>
      </c>
      <c r="O131" s="26" t="n">
        <f aca="false">H131</f>
        <v>171.629101914356</v>
      </c>
      <c r="P131" s="25" t="n">
        <f aca="false">I131</f>
        <v>30.0919874044569</v>
      </c>
      <c r="Q131" s="28" t="n">
        <f aca="false">J131</f>
        <v>128.370898085644</v>
      </c>
      <c r="R131" s="29" t="n">
        <f aca="false">C$77*K131</f>
        <v>2721.50859511179</v>
      </c>
      <c r="S131" s="27" t="n">
        <f aca="false">L131</f>
        <v>20.3061962163922</v>
      </c>
      <c r="U131" s="25" t="n">
        <f aca="false">I131+L131</f>
        <v>50.3981836208491</v>
      </c>
    </row>
    <row r="132" customFormat="false" ht="12.8" hidden="false" customHeight="false" outlineLevel="0" collapsed="false">
      <c r="A132" s="1"/>
      <c r="G132" s="25" t="n">
        <v>0.888</v>
      </c>
      <c r="H132" s="26" t="n">
        <f aca="false">(-E$19*G132-(E$19^2*G132^2 - 4*E$18*(E$20*G132^2-C$54))^0.5)/2/E$18</f>
        <v>170.678886256811</v>
      </c>
      <c r="I132" s="27" t="n">
        <f aca="false">E$24*G132^3+E$23*G132^2*H132+E$22*G132*H132^2</f>
        <v>29.8655050410218</v>
      </c>
      <c r="J132" s="26" t="n">
        <f aca="false">C$52-H132</f>
        <v>129.321113743189</v>
      </c>
      <c r="K132" s="25" t="n">
        <f aca="false">(-E$43*J132+(E$43^2*J132^2-4*E$44*(E$42*J132^2-C$54))^0.5)/2/E$44</f>
        <v>0.909763716333822</v>
      </c>
      <c r="L132" s="26" t="n">
        <f aca="false">E$48*K132^3+E$47*K132^2*J132+E$46*K132*J132^2</f>
        <v>20.5044808042143</v>
      </c>
      <c r="N132" s="25" t="n">
        <f aca="false">C$77*G132</f>
        <v>2664</v>
      </c>
      <c r="O132" s="26" t="n">
        <f aca="false">H132</f>
        <v>170.678886256811</v>
      </c>
      <c r="P132" s="25" t="n">
        <f aca="false">I132</f>
        <v>29.8655050410218</v>
      </c>
      <c r="Q132" s="28" t="n">
        <f aca="false">J132</f>
        <v>129.321113743189</v>
      </c>
      <c r="R132" s="29" t="n">
        <f aca="false">C$77*K132</f>
        <v>2729.29114900147</v>
      </c>
      <c r="S132" s="27" t="n">
        <f aca="false">L132</f>
        <v>20.5044808042143</v>
      </c>
      <c r="U132" s="25" t="n">
        <f aca="false">I132+L132</f>
        <v>50.3699858452361</v>
      </c>
    </row>
    <row r="133" customFormat="false" ht="12.8" hidden="false" customHeight="false" outlineLevel="0" collapsed="false">
      <c r="A133" s="1"/>
      <c r="G133" s="25" t="n">
        <v>0.886</v>
      </c>
      <c r="H133" s="26" t="n">
        <f aca="false">(-E$19*G133-(E$19^2*G133^2 - 4*E$18*(E$20*G133^2-C$54))^0.5)/2/E$18</f>
        <v>169.725322620458</v>
      </c>
      <c r="I133" s="27" t="n">
        <f aca="false">E$24*G133^3+E$23*G133^2*H133+E$22*G133*H133^2</f>
        <v>29.6398903519253</v>
      </c>
      <c r="J133" s="26" t="n">
        <f aca="false">C$52-H133</f>
        <v>130.274677379542</v>
      </c>
      <c r="K133" s="25" t="n">
        <f aca="false">(-E$43*J133+(E$43^2*J133^2-4*E$44*(E$42*J133^2-C$54))^0.5)/2/E$44</f>
        <v>0.912380433732047</v>
      </c>
      <c r="L133" s="26" t="n">
        <f aca="false">E$48*K133^3+E$47*K133^2*J133+E$46*K133*J133^2</f>
        <v>20.705379846262</v>
      </c>
      <c r="N133" s="25" t="n">
        <f aca="false">C$77*G133</f>
        <v>2658</v>
      </c>
      <c r="O133" s="26" t="n">
        <f aca="false">H133</f>
        <v>169.725322620458</v>
      </c>
      <c r="P133" s="25" t="n">
        <f aca="false">I133</f>
        <v>29.6398903519253</v>
      </c>
      <c r="Q133" s="28" t="n">
        <f aca="false">J133</f>
        <v>130.274677379542</v>
      </c>
      <c r="R133" s="29" t="n">
        <f aca="false">C$77*K133</f>
        <v>2737.14130119614</v>
      </c>
      <c r="S133" s="27" t="n">
        <f aca="false">L133</f>
        <v>20.705379846262</v>
      </c>
      <c r="U133" s="25" t="n">
        <f aca="false">I133+L133</f>
        <v>50.3452701981873</v>
      </c>
    </row>
    <row r="134" customFormat="false" ht="12.8" hidden="false" customHeight="false" outlineLevel="0" collapsed="false">
      <c r="A134" s="1"/>
      <c r="G134" s="25" t="n">
        <v>0.884</v>
      </c>
      <c r="H134" s="26" t="n">
        <f aca="false">(-E$19*G134-(E$19^2*G134^2 - 4*E$18*(E$20*G134^2-C$54))^0.5)/2/E$18</f>
        <v>168.768350929741</v>
      </c>
      <c r="I134" s="27" t="n">
        <f aca="false">E$24*G134^3+E$23*G134^2*H134+E$22*G134*H134^2</f>
        <v>29.4151386377791</v>
      </c>
      <c r="J134" s="26" t="n">
        <f aca="false">C$52-H134</f>
        <v>131.231649070259</v>
      </c>
      <c r="K134" s="25" t="n">
        <f aca="false">(-E$43*J134+(E$43^2*J134^2-4*E$44*(E$42*J134^2-C$54))^0.5)/2/E$44</f>
        <v>0.915019859466511</v>
      </c>
      <c r="L134" s="26" t="n">
        <f aca="false">E$48*K134^3+E$47*K134^2*J134+E$46*K134*J134^2</f>
        <v>20.9089389780994</v>
      </c>
      <c r="N134" s="25" t="n">
        <f aca="false">C$77*G134</f>
        <v>2652</v>
      </c>
      <c r="O134" s="26" t="n">
        <f aca="false">H134</f>
        <v>168.768350929741</v>
      </c>
      <c r="P134" s="25" t="n">
        <f aca="false">I134</f>
        <v>29.4151386377791</v>
      </c>
      <c r="Q134" s="28" t="n">
        <f aca="false">J134</f>
        <v>131.231649070259</v>
      </c>
      <c r="R134" s="29" t="n">
        <f aca="false">C$77*K134</f>
        <v>2745.05957839953</v>
      </c>
      <c r="S134" s="27" t="n">
        <f aca="false">L134</f>
        <v>20.9089389780994</v>
      </c>
      <c r="U134" s="25" t="n">
        <f aca="false">I134+L134</f>
        <v>50.3240776158785</v>
      </c>
    </row>
    <row r="135" customFormat="false" ht="12.8" hidden="false" customHeight="false" outlineLevel="0" collapsed="false">
      <c r="A135" s="1"/>
      <c r="G135" s="25" t="n">
        <v>0.882</v>
      </c>
      <c r="H135" s="26" t="n">
        <f aca="false">(-E$19*G135-(E$19^2*G135^2 - 4*E$18*(E$20*G135^2-C$54))^0.5)/2/E$18</f>
        <v>167.807909432355</v>
      </c>
      <c r="I135" s="27" t="n">
        <f aca="false">E$24*G135^3+E$23*G135^2*H135+E$22*G135*H135^2</f>
        <v>29.1912451217121</v>
      </c>
      <c r="J135" s="26" t="n">
        <f aca="false">C$52-H135</f>
        <v>132.192090567645</v>
      </c>
      <c r="K135" s="25" t="n">
        <f aca="false">(-E$43*J135+(E$43^2*J135^2-4*E$44*(E$42*J135^2-C$54))^0.5)/2/E$44</f>
        <v>0.917682176009185</v>
      </c>
      <c r="L135" s="26" t="n">
        <f aca="false">E$48*K135^3+E$47*K135^2*J135+E$46*K135*J135^2</f>
        <v>21.1152050335155</v>
      </c>
      <c r="N135" s="25" t="n">
        <f aca="false">C$77*G135</f>
        <v>2646</v>
      </c>
      <c r="O135" s="26" t="n">
        <f aca="false">H135</f>
        <v>167.807909432355</v>
      </c>
      <c r="P135" s="25" t="n">
        <f aca="false">I135</f>
        <v>29.1912451217121</v>
      </c>
      <c r="Q135" s="28" t="n">
        <f aca="false">J135</f>
        <v>132.192090567645</v>
      </c>
      <c r="R135" s="29" t="n">
        <f aca="false">C$77*K135</f>
        <v>2753.04652802755</v>
      </c>
      <c r="S135" s="27" t="n">
        <f aca="false">L135</f>
        <v>21.1152050335155</v>
      </c>
      <c r="U135" s="25" t="n">
        <f aca="false">I135+L135</f>
        <v>50.3064501552277</v>
      </c>
    </row>
    <row r="136" customFormat="false" ht="12.8" hidden="false" customHeight="false" outlineLevel="0" collapsed="false">
      <c r="A136" s="1"/>
      <c r="G136" s="25" t="n">
        <v>0.88</v>
      </c>
      <c r="H136" s="26" t="n">
        <f aca="false">(-E$19*G136-(E$19^2*G136^2 - 4*E$18*(E$20*G136^2-C$54))^0.5)/2/E$18</f>
        <v>166.843934634312</v>
      </c>
      <c r="I136" s="27" t="n">
        <f aca="false">E$24*G136^3+E$23*G136^2*H136+E$22*G136*H136^2</f>
        <v>28.9682049461591</v>
      </c>
      <c r="J136" s="26" t="n">
        <f aca="false">C$52-H136</f>
        <v>133.156065365688</v>
      </c>
      <c r="K136" s="25" t="n">
        <f aca="false">(-E$43*J136+(E$43^2*J136^2-4*E$44*(E$42*J136^2-C$54))^0.5)/2/E$44</f>
        <v>0.920367572995514</v>
      </c>
      <c r="L136" s="26" t="n">
        <f aca="false">E$48*K136^3+E$47*K136^2*J136+E$46*K136*J136^2</f>
        <v>21.3242260911987</v>
      </c>
      <c r="N136" s="25" t="n">
        <f aca="false">C$77*G136</f>
        <v>2640</v>
      </c>
      <c r="O136" s="26" t="n">
        <f aca="false">H136</f>
        <v>166.843934634312</v>
      </c>
      <c r="P136" s="25" t="n">
        <f aca="false">I136</f>
        <v>28.9682049461591</v>
      </c>
      <c r="Q136" s="28" t="n">
        <f aca="false">J136</f>
        <v>133.156065365688</v>
      </c>
      <c r="R136" s="29" t="n">
        <f aca="false">C$77*K136</f>
        <v>2761.10271898654</v>
      </c>
      <c r="S136" s="27" t="n">
        <f aca="false">L136</f>
        <v>21.3242260911987</v>
      </c>
      <c r="U136" s="25" t="n">
        <f aca="false">I136+L136</f>
        <v>50.2924310373579</v>
      </c>
    </row>
    <row r="137" customFormat="false" ht="12.8" hidden="false" customHeight="false" outlineLevel="0" collapsed="false">
      <c r="A137" s="1"/>
      <c r="G137" s="25" t="n">
        <v>0.878</v>
      </c>
      <c r="H137" s="26" t="n">
        <f aca="false">(-E$19*G137-(E$19^2*G137^2 - 4*E$18*(E$20*G137^2-C$54))^0.5)/2/E$18</f>
        <v>165.876361231763</v>
      </c>
      <c r="I137" s="27" t="n">
        <f aca="false">E$24*G137^3+E$23*G137^2*H137+E$22*G137*H137^2</f>
        <v>28.7460131694818</v>
      </c>
      <c r="J137" s="26" t="n">
        <f aca="false">C$52-H137</f>
        <v>134.123638768237</v>
      </c>
      <c r="K137" s="25" t="n">
        <f aca="false">(-E$43*J137+(E$43^2*J137^2-4*E$44*(E$42*J137^2-C$54))^0.5)/2/E$44</f>
        <v>0.923076247496465</v>
      </c>
      <c r="L137" s="26" t="n">
        <f aca="false">E$48*K137^3+E$47*K137^2*J137+E$46*K137*J137^2</f>
        <v>21.5360515237473</v>
      </c>
      <c r="N137" s="25" t="n">
        <f aca="false">C$77*G137</f>
        <v>2634</v>
      </c>
      <c r="O137" s="26" t="n">
        <f aca="false">H137</f>
        <v>165.876361231763</v>
      </c>
      <c r="P137" s="25" t="n">
        <f aca="false">I137</f>
        <v>28.7460131694818</v>
      </c>
      <c r="Q137" s="28" t="n">
        <f aca="false">J137</f>
        <v>134.123638768237</v>
      </c>
      <c r="R137" s="29" t="n">
        <f aca="false">C$77*K137</f>
        <v>2769.2287424894</v>
      </c>
      <c r="S137" s="27" t="n">
        <f aca="false">L137</f>
        <v>21.5360515237473</v>
      </c>
      <c r="U137" s="25" t="n">
        <f aca="false">I137+L137</f>
        <v>50.2820646932291</v>
      </c>
    </row>
    <row r="138" customFormat="false" ht="12.8" hidden="false" customHeight="false" outlineLevel="0" collapsed="false">
      <c r="A138" s="1"/>
      <c r="G138" s="25" t="n">
        <v>0.876</v>
      </c>
      <c r="H138" s="26" t="n">
        <f aca="false">(-E$19*G138-(E$19^2*G138^2 - 4*E$18*(E$20*G138^2-C$54))^0.5)/2/E$18</f>
        <v>164.905122039373</v>
      </c>
      <c r="I138" s="27" t="n">
        <f aca="false">E$24*G138^3+E$23*G138^2*H138+E$22*G138*H138^2</f>
        <v>28.5246647624109</v>
      </c>
      <c r="J138" s="26" t="n">
        <f aca="false">C$52-H138</f>
        <v>135.094877960627</v>
      </c>
      <c r="K138" s="25" t="n">
        <f aca="false">(-E$43*J138+(E$43^2*J138^2-4*E$44*(E$42*J138^2-C$54))^0.5)/2/E$44</f>
        <v>0.925808404304017</v>
      </c>
      <c r="L138" s="26" t="n">
        <f aca="false">E$48*K138^3+E$47*K138^2*J138+E$46*K138*J138^2</f>
        <v>21.7507320491621</v>
      </c>
      <c r="N138" s="25" t="n">
        <f aca="false">C$77*G138</f>
        <v>2628</v>
      </c>
      <c r="O138" s="26" t="n">
        <f aca="false">H138</f>
        <v>164.905122039373</v>
      </c>
      <c r="P138" s="25" t="n">
        <f aca="false">I138</f>
        <v>28.5246647624109</v>
      </c>
      <c r="Q138" s="28" t="n">
        <f aca="false">J138</f>
        <v>135.094877960627</v>
      </c>
      <c r="R138" s="29" t="n">
        <f aca="false">C$77*K138</f>
        <v>2777.42521291205</v>
      </c>
      <c r="S138" s="27" t="n">
        <f aca="false">L138</f>
        <v>21.7507320491621</v>
      </c>
      <c r="U138" s="25" t="n">
        <f aca="false">I138+L138</f>
        <v>50.275396811573</v>
      </c>
    </row>
    <row r="139" customFormat="false" ht="12.8" hidden="false" customHeight="false" outlineLevel="0" collapsed="false">
      <c r="A139" s="1"/>
      <c r="G139" s="25" t="n">
        <v>0.874</v>
      </c>
      <c r="H139" s="26" t="n">
        <f aca="false">(-E$19*G139-(E$19^2*G139^2 - 4*E$18*(E$20*G139^2-C$54))^0.5)/2/E$18</f>
        <v>163.930147915028</v>
      </c>
      <c r="I139" s="27" t="n">
        <f aca="false">E$24*G139^3+E$23*G139^2*H139+E$22*G139*H139^2</f>
        <v>28.3041546042987</v>
      </c>
      <c r="J139" s="26" t="n">
        <f aca="false">C$52-H139</f>
        <v>136.069852084972</v>
      </c>
      <c r="K139" s="25" t="n">
        <f aca="false">(-E$43*J139+(E$43^2*J139^2-4*E$44*(E$42*J139^2-C$54))^0.5)/2/E$44</f>
        <v>0.928564256230912</v>
      </c>
      <c r="L139" s="26" t="n">
        <f aca="false">E$48*K139^3+E$47*K139^2*J139+E$46*K139*J139^2</f>
        <v>21.9683197849759</v>
      </c>
      <c r="N139" s="25" t="n">
        <f aca="false">C$77*G139</f>
        <v>2622</v>
      </c>
      <c r="O139" s="26" t="n">
        <f aca="false">H139</f>
        <v>163.930147915028</v>
      </c>
      <c r="P139" s="25" t="n">
        <f aca="false">I139</f>
        <v>28.3041546042987</v>
      </c>
      <c r="Q139" s="28" t="n">
        <f aca="false">J139</f>
        <v>136.069852084972</v>
      </c>
      <c r="R139" s="29" t="n">
        <f aca="false">C$77*K139</f>
        <v>2785.69276869274</v>
      </c>
      <c r="S139" s="27" t="n">
        <f aca="false">L139</f>
        <v>21.9683197849759</v>
      </c>
      <c r="U139" s="25" t="n">
        <f aca="false">I139+L139</f>
        <v>50.2724743892747</v>
      </c>
    </row>
    <row r="140" customFormat="false" ht="12.8" hidden="false" customHeight="false" outlineLevel="0" collapsed="false">
      <c r="A140" s="1"/>
      <c r="G140" s="6" t="n">
        <v>0.87334</v>
      </c>
      <c r="H140" s="30" t="n">
        <f aca="false">(-E$19*G140-(E$19^2*G140^2 - 4*E$18*(E$20*G140^2-C$54))^0.5)/2/E$18</f>
        <v>163.607574751306</v>
      </c>
      <c r="I140" s="31" t="n">
        <f aca="false">E$24*G140^3+E$23*G140^2*H140+E$22*G140*H140^2</f>
        <v>28.231569319647</v>
      </c>
      <c r="J140" s="30" t="n">
        <f aca="false">C$52-H140</f>
        <v>136.392425248694</v>
      </c>
      <c r="K140" s="6" t="n">
        <f aca="false">(-E$43*J140+(E$43^2*J140^2-4*E$44*(E$42*J140^2-C$54))^0.5)/2/E$44</f>
        <v>0.929478924708981</v>
      </c>
      <c r="L140" s="30" t="n">
        <f aca="false">E$48*K140^3+E$47*K140^2*J140+E$46*K140*J140^2</f>
        <v>22.0407708135389</v>
      </c>
      <c r="N140" s="32" t="n">
        <f aca="false">C$77*G140</f>
        <v>2620.02</v>
      </c>
      <c r="O140" s="30" t="n">
        <f aca="false">H140</f>
        <v>163.607574751306</v>
      </c>
      <c r="P140" s="6" t="n">
        <f aca="false">I140</f>
        <v>28.231569319647</v>
      </c>
      <c r="Q140" s="33" t="n">
        <f aca="false">J140</f>
        <v>136.392425248694</v>
      </c>
      <c r="R140" s="34" t="n">
        <f aca="false">C$77*K140</f>
        <v>2788.43677412694</v>
      </c>
      <c r="S140" s="31" t="n">
        <f aca="false">L140</f>
        <v>22.0407708135389</v>
      </c>
      <c r="U140" s="6" t="n">
        <f aca="false">I140+L140</f>
        <v>50.2723401331859</v>
      </c>
    </row>
    <row r="141" customFormat="false" ht="12.8" hidden="false" customHeight="false" outlineLevel="0" collapsed="false">
      <c r="A141" s="1"/>
      <c r="G141" s="25" t="n">
        <v>0.872</v>
      </c>
      <c r="H141" s="26" t="n">
        <f aca="false">(-E$19*G141-(E$19^2*G141^2 - 4*E$18*(E$20*G141^2-C$54))^0.5)/2/E$18</f>
        <v>162.951367680655</v>
      </c>
      <c r="I141" s="27" t="n">
        <f aca="false">E$24*G141^3+E$23*G141^2*H141+E$22*G141*H141^2</f>
        <v>28.0844774791698</v>
      </c>
      <c r="J141" s="26" t="n">
        <f aca="false">C$52-H141</f>
        <v>137.048632319345</v>
      </c>
      <c r="K141" s="25" t="n">
        <f aca="false">(-E$43*J141+(E$43^2*J141^2-4*E$44*(E$42*J141^2-C$54))^0.5)/2/E$44</f>
        <v>0.931344024425619</v>
      </c>
      <c r="L141" s="26" t="n">
        <f aca="false">E$48*K141^3+E$47*K141^2*J141+E$46*K141*J141^2</f>
        <v>22.1888683051854</v>
      </c>
      <c r="N141" s="25" t="n">
        <f aca="false">C$77*G141</f>
        <v>2616</v>
      </c>
      <c r="O141" s="26" t="n">
        <f aca="false">H141</f>
        <v>162.951367680655</v>
      </c>
      <c r="P141" s="25" t="n">
        <f aca="false">I141</f>
        <v>28.0844774791698</v>
      </c>
      <c r="Q141" s="28" t="n">
        <f aca="false">J141</f>
        <v>137.048632319345</v>
      </c>
      <c r="R141" s="29" t="n">
        <f aca="false">C$77*K141</f>
        <v>2794.03207327686</v>
      </c>
      <c r="S141" s="27" t="n">
        <f aca="false">L141</f>
        <v>22.1888683051854</v>
      </c>
      <c r="U141" s="25" t="n">
        <f aca="false">I141+L141</f>
        <v>50.2733457843552</v>
      </c>
    </row>
    <row r="142" customFormat="false" ht="12.8" hidden="false" customHeight="false" outlineLevel="0" collapsed="false">
      <c r="A142" s="1"/>
      <c r="G142" s="25" t="n">
        <v>0.87</v>
      </c>
      <c r="H142" s="26" t="n">
        <f aca="false">(-E$19*G142-(E$19^2*G142^2 - 4*E$18*(E$20*G142^2-C$54))^0.5)/2/E$18</f>
        <v>161.9687080389</v>
      </c>
      <c r="I142" s="27" t="n">
        <f aca="false">E$24*G142^3+E$23*G142^2*H142+E$22*G142*H142^2</f>
        <v>27.8656280715553</v>
      </c>
      <c r="J142" s="26" t="n">
        <f aca="false">C$52-H142</f>
        <v>138.0312919611</v>
      </c>
      <c r="K142" s="25" t="n">
        <f aca="false">(-E$43*J142+(E$43^2*J142^2-4*E$44*(E$42*J142^2-C$54))^0.5)/2/E$44</f>
        <v>0.934147938703448</v>
      </c>
      <c r="L142" s="26" t="n">
        <f aca="false">E$48*K142^3+E$47*K142^2*J142+E$46*K142*J142^2</f>
        <v>22.4124327001661</v>
      </c>
      <c r="N142" s="25" t="n">
        <f aca="false">C$77*G142</f>
        <v>2610</v>
      </c>
      <c r="O142" s="26" t="n">
        <f aca="false">H142</f>
        <v>161.9687080389</v>
      </c>
      <c r="P142" s="25" t="n">
        <f aca="false">I142</f>
        <v>27.8656280715553</v>
      </c>
      <c r="Q142" s="28" t="n">
        <f aca="false">J142</f>
        <v>138.0312919611</v>
      </c>
      <c r="R142" s="29" t="n">
        <f aca="false">C$77*K142</f>
        <v>2802.44381611034</v>
      </c>
      <c r="S142" s="27" t="n">
        <f aca="false">L142</f>
        <v>22.4124327001661</v>
      </c>
      <c r="U142" s="25" t="n">
        <f aca="false">I142+L142</f>
        <v>50.2780607717213</v>
      </c>
    </row>
    <row r="143" customFormat="false" ht="12.8" hidden="false" customHeight="false" outlineLevel="0" collapsed="false">
      <c r="A143" s="1"/>
      <c r="G143" s="25" t="n">
        <v>0.868</v>
      </c>
      <c r="H143" s="26" t="n">
        <f aca="false">(-E$19*G143-(E$19^2*G143^2 - 4*E$18*(E$20*G143^2-C$54))^0.5)/2/E$18</f>
        <v>160.982093485396</v>
      </c>
      <c r="I143" s="27" t="n">
        <f aca="false">E$24*G143^3+E$23*G143^2*H143+E$22*G143*H143^2</f>
        <v>27.6476009620978</v>
      </c>
      <c r="J143" s="26" t="n">
        <f aca="false">C$52-H143</f>
        <v>139.017906514604</v>
      </c>
      <c r="K143" s="25" t="n">
        <f aca="false">(-E$43*J143+(E$43^2*J143^2-4*E$44*(E$42*J143^2-C$54))^0.5)/2/E$44</f>
        <v>0.93697623789489</v>
      </c>
      <c r="L143" s="26" t="n">
        <f aca="false">E$48*K143^3+E$47*K143^2*J143+E$46*K143*J143^2</f>
        <v>22.6390696397635</v>
      </c>
      <c r="N143" s="25" t="n">
        <f aca="false">C$77*G143</f>
        <v>2604</v>
      </c>
      <c r="O143" s="26" t="n">
        <f aca="false">H143</f>
        <v>160.982093485396</v>
      </c>
      <c r="P143" s="25" t="n">
        <f aca="false">I143</f>
        <v>27.6476009620978</v>
      </c>
      <c r="Q143" s="28" t="n">
        <f aca="false">J143</f>
        <v>139.017906514604</v>
      </c>
      <c r="R143" s="29" t="n">
        <f aca="false">C$77*K143</f>
        <v>2810.92871368467</v>
      </c>
      <c r="S143" s="27" t="n">
        <f aca="false">L143</f>
        <v>22.6390696397635</v>
      </c>
      <c r="U143" s="25" t="n">
        <f aca="false">I143+L143</f>
        <v>50.2866706018613</v>
      </c>
    </row>
    <row r="144" customFormat="false" ht="12.8" hidden="false" customHeight="false" outlineLevel="0" collapsed="false">
      <c r="A144" s="1"/>
      <c r="G144" s="25" t="n">
        <v>0.866</v>
      </c>
      <c r="H144" s="26" t="n">
        <f aca="false">(-E$19*G144-(E$19^2*G144^2 - 4*E$18*(E$20*G144^2-C$54))^0.5)/2/E$18</f>
        <v>159.991446216332</v>
      </c>
      <c r="I144" s="27" t="n">
        <f aca="false">E$24*G144^3+E$23*G144^2*H144+E$22*G144*H144^2</f>
        <v>27.4303906229117</v>
      </c>
      <c r="J144" s="26" t="n">
        <f aca="false">C$52-H144</f>
        <v>140.008553783668</v>
      </c>
      <c r="K144" s="25" t="n">
        <f aca="false">(-E$43*J144+(E$43^2*J144^2-4*E$44*(E$42*J144^2-C$54))^0.5)/2/E$44</f>
        <v>0.93982917021231</v>
      </c>
      <c r="L144" s="26" t="n">
        <f aca="false">E$48*K144^3+E$47*K144^2*J144+E$46*K144*J144^2</f>
        <v>22.8688374397664</v>
      </c>
      <c r="N144" s="25" t="n">
        <f aca="false">C$77*G144</f>
        <v>2598</v>
      </c>
      <c r="O144" s="26" t="n">
        <f aca="false">H144</f>
        <v>159.991446216332</v>
      </c>
      <c r="P144" s="25" t="n">
        <f aca="false">I144</f>
        <v>27.4303906229117</v>
      </c>
      <c r="Q144" s="28" t="n">
        <f aca="false">J144</f>
        <v>140.008553783668</v>
      </c>
      <c r="R144" s="29" t="n">
        <f aca="false">C$77*K144</f>
        <v>2819.48751063693</v>
      </c>
      <c r="S144" s="27" t="n">
        <f aca="false">L144</f>
        <v>22.8688374397664</v>
      </c>
      <c r="U144" s="25" t="n">
        <f aca="false">I144+L144</f>
        <v>50.2992280626781</v>
      </c>
    </row>
    <row r="145" customFormat="false" ht="12.8" hidden="false" customHeight="false" outlineLevel="0" collapsed="false">
      <c r="A145" s="1"/>
      <c r="G145" s="25" t="n">
        <v>0.864</v>
      </c>
      <c r="H145" s="26" t="n">
        <f aca="false">(-E$19*G145-(E$19^2*G145^2 - 4*E$18*(E$20*G145^2-C$54))^0.5)/2/E$18</f>
        <v>158.996686031021</v>
      </c>
      <c r="I145" s="27" t="n">
        <f aca="false">E$24*G145^3+E$23*G145^2*H145+E$22*G145*H145^2</f>
        <v>27.2139914126806</v>
      </c>
      <c r="J145" s="26" t="n">
        <f aca="false">C$52-H145</f>
        <v>141.003313968979</v>
      </c>
      <c r="K145" s="25" t="n">
        <f aca="false">(-E$43*J145+(E$43^2*J145^2-4*E$44*(E$42*J145^2-C$54))^0.5)/2/E$44</f>
        <v>0.942706993636216</v>
      </c>
      <c r="L145" s="26" t="n">
        <f aca="false">E$48*K145^3+E$47*K145^2*J145+E$46*K145*J145^2</f>
        <v>23.1017961319885</v>
      </c>
      <c r="N145" s="25" t="n">
        <f aca="false">C$77*G145</f>
        <v>2592</v>
      </c>
      <c r="O145" s="26" t="n">
        <f aca="false">H145</f>
        <v>158.996686031021</v>
      </c>
      <c r="P145" s="25" t="n">
        <f aca="false">I145</f>
        <v>27.2139914126806</v>
      </c>
      <c r="Q145" s="28" t="n">
        <f aca="false">J145</f>
        <v>141.003313968979</v>
      </c>
      <c r="R145" s="29" t="n">
        <f aca="false">C$77*K145</f>
        <v>2828.12098090865</v>
      </c>
      <c r="S145" s="27" t="n">
        <f aca="false">L145</f>
        <v>23.1017961319885</v>
      </c>
      <c r="U145" s="25" t="n">
        <f aca="false">I145+L145</f>
        <v>50.3157875446691</v>
      </c>
    </row>
    <row r="146" customFormat="false" ht="12.8" hidden="false" customHeight="false" outlineLevel="0" collapsed="false">
      <c r="A146" s="1"/>
      <c r="G146" s="25" t="n">
        <v>0.862</v>
      </c>
      <c r="H146" s="26" t="n">
        <f aca="false">(-E$19*G146-(E$19^2*G146^2 - 4*E$18*(E$20*G146^2-C$54))^0.5)/2/E$18</f>
        <v>157.997730229124</v>
      </c>
      <c r="I146" s="27" t="n">
        <f aca="false">E$24*G146^3+E$23*G146^2*H146+E$22*G146*H146^2</f>
        <v>26.998397571475</v>
      </c>
      <c r="J146" s="26" t="n">
        <f aca="false">C$52-H146</f>
        <v>142.002269770876</v>
      </c>
      <c r="K146" s="25" t="n">
        <f aca="false">(-E$43*J146+(E$43^2*J146^2-4*E$44*(E$42*J146^2-C$54))^0.5)/2/E$44</f>
        <v>0.945609976322415</v>
      </c>
      <c r="L146" s="26" t="n">
        <f aca="false">E$48*K146^3+E$47*K146^2*J146+E$46*K146*J146^2</f>
        <v>23.3380075381993</v>
      </c>
      <c r="N146" s="25" t="n">
        <f aca="false">C$77*G146</f>
        <v>2586</v>
      </c>
      <c r="O146" s="26" t="n">
        <f aca="false">H146</f>
        <v>157.997730229124</v>
      </c>
      <c r="P146" s="25" t="n">
        <f aca="false">I146</f>
        <v>26.998397571475</v>
      </c>
      <c r="Q146" s="28" t="n">
        <f aca="false">J146</f>
        <v>142.002269770876</v>
      </c>
      <c r="R146" s="29" t="n">
        <f aca="false">C$77*K146</f>
        <v>2836.82992896725</v>
      </c>
      <c r="S146" s="27" t="n">
        <f aca="false">L146</f>
        <v>23.3380075381993</v>
      </c>
      <c r="U146" s="25" t="n">
        <f aca="false">I146+L146</f>
        <v>50.3364051096743</v>
      </c>
    </row>
    <row r="147" customFormat="false" ht="12.8" hidden="false" customHeight="false" outlineLevel="0" collapsed="false">
      <c r="A147" s="1"/>
      <c r="G147" s="25" t="n">
        <v>0.86</v>
      </c>
      <c r="H147" s="26" t="n">
        <f aca="false">(-E$19*G147-(E$19^2*G147^2 - 4*E$18*(E$20*G147^2-C$54))^0.5)/2/E$18</f>
        <v>156.994493502172</v>
      </c>
      <c r="I147" s="27" t="n">
        <f aca="false">E$24*G147^3+E$23*G147^2*H147+E$22*G147*H147^2</f>
        <v>26.7836032152717</v>
      </c>
      <c r="J147" s="26" t="n">
        <f aca="false">C$52-H147</f>
        <v>143.005506497828</v>
      </c>
      <c r="K147" s="25" t="n">
        <f aca="false">(-E$43*J147+(E$43^2*J147^2-4*E$44*(E$42*J147^2-C$54))^0.5)/2/E$44</f>
        <v>0.948538397031488</v>
      </c>
      <c r="L147" s="26" t="n">
        <f aca="false">E$48*K147^3+E$47*K147^2*J147+E$46*K147*J147^2</f>
        <v>23.5775353481645</v>
      </c>
      <c r="N147" s="25" t="n">
        <f aca="false">C$77*G147</f>
        <v>2580</v>
      </c>
      <c r="O147" s="26" t="n">
        <f aca="false">H147</f>
        <v>156.994493502172</v>
      </c>
      <c r="P147" s="25" t="n">
        <f aca="false">I147</f>
        <v>26.7836032152717</v>
      </c>
      <c r="Q147" s="28" t="n">
        <f aca="false">J147</f>
        <v>143.005506497828</v>
      </c>
      <c r="R147" s="29" t="n">
        <f aca="false">C$77*K147</f>
        <v>2845.61519109447</v>
      </c>
      <c r="S147" s="27" t="n">
        <f aca="false">L147</f>
        <v>23.5775353481645</v>
      </c>
      <c r="U147" s="25" t="n">
        <f aca="false">I147+L147</f>
        <v>50.3611385634362</v>
      </c>
    </row>
    <row r="148" customFormat="false" ht="12.8" hidden="false" customHeight="false" outlineLevel="0" collapsed="false">
      <c r="A148" s="1"/>
    </row>
    <row r="149" customFormat="false" ht="12.8" hidden="false" customHeight="false" outlineLevel="0" collapsed="false">
      <c r="A149" s="1"/>
    </row>
    <row r="150" customFormat="false" ht="12.8" hidden="false" customHeight="false" outlineLevel="0" collapsed="false">
      <c r="A150" s="1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1353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2020-05-26T08:23:53Z</dcterms:created>
  <dc:creator/>
  <dc:description/>
  <dc:language>pl-PL</dc:language>
  <cp:lastModifiedBy/>
  <dcterms:modified xsi:type="dcterms:W3CDTF">2021-05-10T22:12:38Z</dcterms:modified>
  <cp:revision>54</cp:revision>
  <dc:subject/>
  <dc:title/>
</cp:coreProperties>
</file>