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05" yWindow="2670" windowWidth="28755" windowHeight="13140" activeTab="0"/>
  </bookViews>
  <sheets>
    <sheet name="Interpolacje" sheetId="1" r:id="rId1"/>
    <sheet name="Symulacje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<sst xmlns="http://schemas.openxmlformats.org/spreadsheetml/2006/main" count="219" uniqueCount="139">
  <si>
    <t>Mk</t>
  </si>
  <si>
    <t>sk</t>
  </si>
  <si>
    <t>dSh450H2F</t>
  </si>
  <si>
    <t>x</t>
  </si>
  <si>
    <t>y</t>
  </si>
  <si>
    <t>Z</t>
  </si>
  <si>
    <t>m3/h</t>
  </si>
  <si>
    <t>Q</t>
  </si>
  <si>
    <t>​H</t>
  </si>
  <si>
    <t>​m</t>
  </si>
  <si>
    <t>​P</t>
  </si>
  <si>
    <t>kW</t>
  </si>
  <si>
    <t>n/nn</t>
  </si>
  <si>
    <t>M</t>
  </si>
  <si>
    <t>t</t>
  </si>
  <si>
    <t>s</t>
  </si>
  <si>
    <r>
      <t>d</t>
    </r>
    <r>
      <rPr>
        <sz val="10"/>
        <rFont val="Symbol"/>
        <family val="1"/>
      </rPr>
      <t>w</t>
    </r>
    <r>
      <rPr>
        <sz val="10"/>
        <rFont val="Arial CE"/>
        <family val="0"/>
      </rPr>
      <t>/dt</t>
    </r>
  </si>
  <si>
    <t>1/s^2</t>
  </si>
  <si>
    <t>w</t>
  </si>
  <si>
    <t>1/s</t>
  </si>
  <si>
    <r>
      <t>w</t>
    </r>
    <r>
      <rPr>
        <sz val="10"/>
        <rFont val="Arial"/>
        <family val="2"/>
      </rPr>
      <t>s</t>
    </r>
  </si>
  <si>
    <r>
      <t>w/w</t>
    </r>
    <r>
      <rPr>
        <sz val="10"/>
        <rFont val="Arial"/>
        <family val="2"/>
      </rPr>
      <t>s</t>
    </r>
  </si>
  <si>
    <t>-</t>
  </si>
  <si>
    <t>Mn</t>
  </si>
  <si>
    <t>M/Mk</t>
  </si>
  <si>
    <t>Nm</t>
  </si>
  <si>
    <t>P</t>
  </si>
  <si>
    <t>Mp</t>
  </si>
  <si>
    <t>MOMENT SILNIKA</t>
  </si>
  <si>
    <t>M/Mn</t>
  </si>
  <si>
    <t>I/In</t>
  </si>
  <si>
    <t>Wzgl prędkosc dla min strat mechanicznych</t>
  </si>
  <si>
    <t>Ms</t>
  </si>
  <si>
    <t>m3/s</t>
  </si>
  <si>
    <r>
      <t>Mp(</t>
    </r>
    <r>
      <rPr>
        <sz val="10"/>
        <rFont val="Symbol"/>
        <family val="1"/>
      </rPr>
      <t>w</t>
    </r>
    <r>
      <rPr>
        <sz val="10"/>
        <rFont val="Arial CE"/>
        <family val="0"/>
      </rPr>
      <t>)</t>
    </r>
  </si>
  <si>
    <t>Pn</t>
  </si>
  <si>
    <t>Mp+Mm</t>
  </si>
  <si>
    <r>
      <t>Mm(</t>
    </r>
    <r>
      <rPr>
        <sz val="10"/>
        <rFont val="Symbol"/>
        <family val="1"/>
      </rPr>
      <t>w</t>
    </r>
    <r>
      <rPr>
        <sz val="10"/>
        <rFont val="Arial CE"/>
        <family val="0"/>
      </rPr>
      <t>)</t>
    </r>
  </si>
  <si>
    <t>Js</t>
  </si>
  <si>
    <t>Moment bezwl silnika</t>
  </si>
  <si>
    <t>kg m2</t>
  </si>
  <si>
    <t>Oszac moment zespolu</t>
  </si>
  <si>
    <t>współ</t>
  </si>
  <si>
    <r>
      <t>w</t>
    </r>
    <r>
      <rPr>
        <sz val="10"/>
        <rFont val="Arial CE"/>
        <family val="0"/>
      </rPr>
      <t>/</t>
    </r>
    <r>
      <rPr>
        <sz val="10"/>
        <rFont val="Symbol"/>
        <family val="1"/>
      </rPr>
      <t>w</t>
    </r>
    <r>
      <rPr>
        <sz val="10"/>
        <rFont val="Arial CE"/>
        <family val="0"/>
      </rPr>
      <t>n</t>
    </r>
  </si>
  <si>
    <t>Im/In</t>
  </si>
  <si>
    <t>alfa</t>
  </si>
  <si>
    <t>beta</t>
  </si>
  <si>
    <t>gamma</t>
  </si>
  <si>
    <t>I/in</t>
  </si>
  <si>
    <t>I</t>
  </si>
  <si>
    <t>A</t>
  </si>
  <si>
    <t>nn</t>
  </si>
  <si>
    <t>obr/min</t>
  </si>
  <si>
    <t>In</t>
  </si>
  <si>
    <t>R</t>
  </si>
  <si>
    <t>W</t>
  </si>
  <si>
    <t>Pciep</t>
  </si>
  <si>
    <t>Ec</t>
  </si>
  <si>
    <t>J</t>
  </si>
  <si>
    <r>
      <t>D</t>
    </r>
    <r>
      <rPr>
        <sz val="10"/>
        <rFont val="Arial CE"/>
        <family val="0"/>
      </rPr>
      <t>Ec</t>
    </r>
  </si>
  <si>
    <t>kWh</t>
  </si>
  <si>
    <t>m</t>
  </si>
  <si>
    <t>Moc znamionowa silnika</t>
  </si>
  <si>
    <t>Nominalna prędkość obrotowa</t>
  </si>
  <si>
    <t>Prąd zmamionowy</t>
  </si>
  <si>
    <t>Oszacowana rezystancja silnika</t>
  </si>
  <si>
    <t>Jzp/Js</t>
  </si>
  <si>
    <t>Synchroniczna prędkość kątowa</t>
  </si>
  <si>
    <t>SILNIK</t>
  </si>
  <si>
    <t>PRĄD SILNIKA</t>
  </si>
  <si>
    <t>Moment nominalny</t>
  </si>
  <si>
    <t>Poślizg krytyczny</t>
  </si>
  <si>
    <t>Wspłłczynnik wzoru Klossa</t>
  </si>
  <si>
    <t>Zmodyfikowany wzór Klossa</t>
  </si>
  <si>
    <t>Nominalna prędkość kątowa</t>
  </si>
  <si>
    <r>
      <t>w</t>
    </r>
    <r>
      <rPr>
        <sz val="10"/>
        <rFont val="Arial"/>
        <family val="2"/>
      </rPr>
      <t>n</t>
    </r>
  </si>
  <si>
    <t>Mk/Mn</t>
  </si>
  <si>
    <t>Krotność momentu krytyczny</t>
  </si>
  <si>
    <t>Qn</t>
  </si>
  <si>
    <r>
      <t>D</t>
    </r>
    <r>
      <rPr>
        <i/>
        <sz val="10"/>
        <rFont val="Arial CE"/>
        <family val="0"/>
      </rPr>
      <t>hn</t>
    </r>
  </si>
  <si>
    <t>s/m2</t>
  </si>
  <si>
    <t>Mm/Mn</t>
  </si>
  <si>
    <t>Wzgl moment startowy</t>
  </si>
  <si>
    <t>Mh/Mn</t>
  </si>
  <si>
    <r>
      <t>w/w</t>
    </r>
    <r>
      <rPr>
        <sz val="10"/>
        <rFont val="Arial"/>
        <family val="2"/>
      </rPr>
      <t>n</t>
    </r>
  </si>
  <si>
    <t>Jzp</t>
  </si>
  <si>
    <t>ROZRUCH POMPY Z ZAMKNIETYM ZAWOREM</t>
  </si>
  <si>
    <t>Całkowanie równwnia ruchu</t>
  </si>
  <si>
    <t>Moment silnika</t>
  </si>
  <si>
    <t>Moment pompy</t>
  </si>
  <si>
    <t>Prąd</t>
  </si>
  <si>
    <t>aM</t>
  </si>
  <si>
    <t>P = -0,0000121616x3 + 0,0081879x2 - 0,3153x + 605,3</t>
  </si>
  <si>
    <t>Charakterystyka pompy</t>
  </si>
  <si>
    <t>Charakterystyka układu</t>
  </si>
  <si>
    <t>Q(H)</t>
  </si>
  <si>
    <r>
      <t>H(Q,</t>
    </r>
    <r>
      <rPr>
        <sz val="10"/>
        <rFont val="Symbol"/>
        <family val="1"/>
      </rPr>
      <t>w</t>
    </r>
    <r>
      <rPr>
        <sz val="10"/>
        <rFont val="Arial CE"/>
        <family val="0"/>
      </rPr>
      <t>)</t>
    </r>
  </si>
  <si>
    <r>
      <t>P(Q,</t>
    </r>
    <r>
      <rPr>
        <sz val="10"/>
        <rFont val="Symbol"/>
        <family val="1"/>
      </rPr>
      <t>w</t>
    </r>
    <r>
      <rPr>
        <sz val="10"/>
        <rFont val="Arial CE"/>
        <family val="0"/>
      </rPr>
      <t>)</t>
    </r>
  </si>
  <si>
    <t>M0/Mn</t>
  </si>
  <si>
    <t>Względny moment startowy</t>
  </si>
  <si>
    <t>Qm0/Qn</t>
  </si>
  <si>
    <t>Zasięg momentu mechanicznego</t>
  </si>
  <si>
    <t>ROZRUCH POMPY Z OTWARTYM ZAWOREM</t>
  </si>
  <si>
    <t>Moment bezwladnosci zespolu/pompy</t>
  </si>
  <si>
    <t>Funkcja prądu</t>
  </si>
  <si>
    <t>POMPA</t>
  </si>
  <si>
    <t>Moc nominalna</t>
  </si>
  <si>
    <t>MOMENT STARTOWY POMPY</t>
  </si>
  <si>
    <t>CHARAKTERYSTYKI ENERGETYCZNE</t>
  </si>
  <si>
    <t>UKLAD</t>
  </si>
  <si>
    <t>Wydajność nominalna</t>
  </si>
  <si>
    <t>Straty nominalne</t>
  </si>
  <si>
    <t>Rezystancja układu</t>
  </si>
  <si>
    <t>Charakterystyka mocy</t>
  </si>
  <si>
    <t>Charakterystyka przeplywu</t>
  </si>
  <si>
    <t>H = -0,0017977x2 + 0,1064318x + 872,04</t>
  </si>
  <si>
    <t>CAŁKOWANIE</t>
  </si>
  <si>
    <t>Krok calkowania</t>
  </si>
  <si>
    <t xml:space="preserve">     Moment pompy</t>
  </si>
  <si>
    <t>(tylko dla celów porównwwczych)</t>
  </si>
  <si>
    <t>dt</t>
  </si>
  <si>
    <t>Żychlin</t>
  </si>
  <si>
    <t>Lp</t>
  </si>
  <si>
    <t>Względny moment krytyczny</t>
  </si>
  <si>
    <t>Wspłłczynnik we wzorze Klossa</t>
  </si>
  <si>
    <r>
      <t>a</t>
    </r>
    <r>
      <rPr>
        <sz val="10"/>
        <rFont val="Arial CE"/>
        <family val="0"/>
      </rPr>
      <t>M</t>
    </r>
  </si>
  <si>
    <t>OBLICZENIA momentu silnika wg zmodyfikowanego wzoru Klossa</t>
  </si>
  <si>
    <t>OBLICZENIA prądu roztuchowego silnika</t>
  </si>
  <si>
    <t>Krotność prądu rozruchowego</t>
  </si>
  <si>
    <t>Poślizg nominalny</t>
  </si>
  <si>
    <t>s_zn</t>
  </si>
  <si>
    <t>n_zn</t>
  </si>
  <si>
    <t>Imax/In</t>
  </si>
  <si>
    <t>Punkty charakterystyki prądu</t>
  </si>
  <si>
    <t xml:space="preserve">Współczynnik </t>
  </si>
  <si>
    <t>a</t>
  </si>
  <si>
    <t>b</t>
  </si>
  <si>
    <t>g</t>
  </si>
  <si>
    <t>CHARAKTEYSTYKI ENERGETYCZNE POMPY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</si>
</sst>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00000000"/>
    <numFmt numFmtId="168" formatCode="0.00000000"/>
    <numFmt numFmtId="169" formatCode="0.000"/>
    <numFmt numFmtId="170" formatCode="0.0"/>
    <numFmt numFmtId="171" formatCode="0.000000"/>
    <numFmt numFmtId="172" formatCode="0.00000"/>
    <numFmt numFmtId="173" formatCode="0.0000"/>
    <numFmt numFmtId="174" formatCode="0.0000000"/>
    <numFmt numFmtId="175" formatCode="0.0000000000"/>
  </numFmts>
  <fonts count="20">
    <font>
      <sz val="10"/>
      <name val="Arial CE"/>
      <family val="0"/>
    </font>
    <font>
      <sz val="4"/>
      <name val="Arial CE"/>
      <family val="0"/>
    </font>
    <font>
      <b/>
      <sz val="10"/>
      <name val="Arial CE"/>
      <family val="2"/>
    </font>
    <font>
      <sz val="10"/>
      <name val="Symbol"/>
      <family val="1"/>
    </font>
    <font>
      <sz val="10"/>
      <name val="Arial"/>
      <family val="2"/>
    </font>
    <font>
      <sz val="10"/>
      <name val="Sans-serif"/>
      <family val="0"/>
    </font>
    <font>
      <sz val="11"/>
      <name val="Arial"/>
      <family val="2"/>
    </font>
    <font>
      <sz val="1"/>
      <name val="Arial CE"/>
      <family val="2"/>
    </font>
    <font>
      <i/>
      <sz val="10"/>
      <name val="Arial CE"/>
      <family val="2"/>
    </font>
    <font>
      <i/>
      <sz val="10"/>
      <name val="Symbol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.5"/>
      <name val="Arial CE"/>
      <family val="2"/>
    </font>
    <font>
      <sz val="8.5"/>
      <name val="Arial CE"/>
      <family val="2"/>
    </font>
    <font>
      <sz val="8.25"/>
      <name val="Arial CE"/>
      <family val="2"/>
    </font>
    <font>
      <sz val="8"/>
      <name val="Arial CE"/>
      <family val="2"/>
    </font>
    <font>
      <b/>
      <sz val="8.5"/>
      <name val="Arial CE"/>
      <family val="2"/>
    </font>
    <font>
      <b/>
      <sz val="8.25"/>
      <name val="Arial CE"/>
      <family val="2"/>
    </font>
    <font>
      <sz val="12"/>
      <name val="Arial CE"/>
      <family val="2"/>
    </font>
    <font>
      <vertAlign val="superscript"/>
      <sz val="12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2" fontId="0" fillId="0" borderId="0" xfId="0" applyNumberFormat="1" applyAlignment="1">
      <alignment/>
    </xf>
    <xf numFmtId="0" fontId="0" fillId="2" borderId="0" xfId="0" applyFill="1" applyAlignment="1">
      <alignment/>
    </xf>
    <xf numFmtId="0" fontId="2" fillId="0" borderId="0" xfId="0" applyFont="1" applyAlignment="1">
      <alignment horizontal="center"/>
    </xf>
    <xf numFmtId="0" fontId="0" fillId="3" borderId="0" xfId="0" applyFill="1" applyAlignment="1">
      <alignment/>
    </xf>
    <xf numFmtId="170" fontId="0" fillId="0" borderId="0" xfId="0" applyNumberForma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1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2" fillId="0" borderId="3" xfId="0" applyFont="1" applyBorder="1" applyAlignment="1">
      <alignment/>
    </xf>
    <xf numFmtId="173" fontId="0" fillId="0" borderId="0" xfId="0" applyNumberFormat="1" applyAlignment="1">
      <alignment/>
    </xf>
    <xf numFmtId="0" fontId="2" fillId="0" borderId="0" xfId="0" applyFont="1" applyBorder="1" applyAlignment="1">
      <alignment/>
    </xf>
    <xf numFmtId="0" fontId="0" fillId="0" borderId="8" xfId="0" applyBorder="1" applyAlignment="1">
      <alignment/>
    </xf>
    <xf numFmtId="0" fontId="8" fillId="0" borderId="0" xfId="0" applyFont="1" applyBorder="1" applyAlignment="1">
      <alignment/>
    </xf>
    <xf numFmtId="170" fontId="0" fillId="0" borderId="0" xfId="0" applyNumberFormat="1" applyBorder="1" applyAlignment="1">
      <alignment/>
    </xf>
    <xf numFmtId="0" fontId="0" fillId="0" borderId="0" xfId="0" applyFill="1" applyAlignment="1">
      <alignment/>
    </xf>
    <xf numFmtId="0" fontId="0" fillId="0" borderId="8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4" xfId="0" applyFill="1" applyBorder="1" applyAlignment="1">
      <alignment/>
    </xf>
    <xf numFmtId="0" fontId="0" fillId="0" borderId="3" xfId="0" applyFill="1" applyBorder="1" applyAlignment="1">
      <alignment/>
    </xf>
    <xf numFmtId="0" fontId="8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170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1" fontId="0" fillId="0" borderId="0" xfId="0" applyNumberFormat="1" applyFill="1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170" fontId="8" fillId="0" borderId="0" xfId="0" applyNumberFormat="1" applyFont="1" applyBorder="1" applyAlignment="1">
      <alignment/>
    </xf>
    <xf numFmtId="172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3" fillId="2" borderId="0" xfId="0" applyFont="1" applyFill="1" applyAlignment="1">
      <alignment/>
    </xf>
    <xf numFmtId="0" fontId="3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Interpolacje!$B$14:$B$29</c:f>
              <c:numCache>
                <c:ptCount val="16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0.7</c:v>
                </c:pt>
                <c:pt idx="5">
                  <c:v>0.8</c:v>
                </c:pt>
                <c:pt idx="6">
                  <c:v>0.85</c:v>
                </c:pt>
                <c:pt idx="7">
                  <c:v>0.88</c:v>
                </c:pt>
                <c:pt idx="8">
                  <c:v>0.9</c:v>
                </c:pt>
                <c:pt idx="9">
                  <c:v>0.92</c:v>
                </c:pt>
                <c:pt idx="10">
                  <c:v>0.94</c:v>
                </c:pt>
                <c:pt idx="11">
                  <c:v>0.95</c:v>
                </c:pt>
                <c:pt idx="12">
                  <c:v>0.96</c:v>
                </c:pt>
                <c:pt idx="13">
                  <c:v>0.97</c:v>
                </c:pt>
                <c:pt idx="14">
                  <c:v>0.98</c:v>
                </c:pt>
                <c:pt idx="15">
                  <c:v>1</c:v>
                </c:pt>
              </c:numCache>
            </c:numRef>
          </c:xVal>
          <c:yVal>
            <c:numRef>
              <c:f>Interpolacje!$C$14:$C$29</c:f>
              <c:numCache>
                <c:ptCount val="16"/>
                <c:pt idx="0">
                  <c:v>0.7</c:v>
                </c:pt>
                <c:pt idx="1">
                  <c:v>0.8</c:v>
                </c:pt>
                <c:pt idx="2">
                  <c:v>0.95</c:v>
                </c:pt>
                <c:pt idx="3">
                  <c:v>1.15</c:v>
                </c:pt>
                <c:pt idx="4">
                  <c:v>1.33</c:v>
                </c:pt>
                <c:pt idx="5">
                  <c:v>1.53</c:v>
                </c:pt>
                <c:pt idx="6">
                  <c:v>1.67</c:v>
                </c:pt>
                <c:pt idx="7">
                  <c:v>1.78</c:v>
                </c:pt>
                <c:pt idx="8">
                  <c:v>1.9</c:v>
                </c:pt>
                <c:pt idx="9">
                  <c:v>2.06</c:v>
                </c:pt>
                <c:pt idx="10">
                  <c:v>2.25</c:v>
                </c:pt>
                <c:pt idx="11">
                  <c:v>2.35</c:v>
                </c:pt>
                <c:pt idx="12">
                  <c:v>2.46</c:v>
                </c:pt>
                <c:pt idx="13">
                  <c:v>2.5</c:v>
                </c:pt>
                <c:pt idx="14">
                  <c:v>2.1</c:v>
                </c:pt>
                <c:pt idx="15">
                  <c:v>0</c:v>
                </c:pt>
              </c:numCache>
            </c:numRef>
          </c:yVal>
          <c:smooth val="1"/>
        </c:ser>
        <c:axId val="31716574"/>
        <c:axId val="17013711"/>
      </c:scatterChart>
      <c:valAx>
        <c:axId val="31716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013711"/>
        <c:crosses val="autoZero"/>
        <c:crossBetween val="midCat"/>
        <c:dispUnits/>
      </c:valAx>
      <c:valAx>
        <c:axId val="170137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71657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4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5"/>
          <c:y val="0.02525"/>
          <c:w val="0.91375"/>
          <c:h val="0.89"/>
        </c:manualLayout>
      </c:layout>
      <c:scatterChart>
        <c:scatterStyle val="smooth"/>
        <c:varyColors val="0"/>
        <c:ser>
          <c:idx val="7"/>
          <c:order val="1"/>
          <c:tx>
            <c:v>Ms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Symulacje!$C$251:$C$351</c:f>
              <c:numCache>
                <c:ptCount val="10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0.39999999999999997</c:v>
                </c:pt>
                <c:pt idx="9">
                  <c:v>0.44999999999999996</c:v>
                </c:pt>
                <c:pt idx="10">
                  <c:v>0.49999999999999994</c:v>
                </c:pt>
                <c:pt idx="11">
                  <c:v>0.5499999999999999</c:v>
                </c:pt>
                <c:pt idx="12">
                  <c:v>0.6</c:v>
                </c:pt>
                <c:pt idx="13">
                  <c:v>0.65</c:v>
                </c:pt>
                <c:pt idx="14">
                  <c:v>0.7000000000000001</c:v>
                </c:pt>
                <c:pt idx="15">
                  <c:v>0.7500000000000001</c:v>
                </c:pt>
                <c:pt idx="16">
                  <c:v>0.8000000000000002</c:v>
                </c:pt>
                <c:pt idx="17">
                  <c:v>0.8500000000000002</c:v>
                </c:pt>
                <c:pt idx="18">
                  <c:v>0.9000000000000002</c:v>
                </c:pt>
                <c:pt idx="19">
                  <c:v>0.9500000000000003</c:v>
                </c:pt>
                <c:pt idx="20">
                  <c:v>1.0000000000000002</c:v>
                </c:pt>
                <c:pt idx="21">
                  <c:v>1.0500000000000003</c:v>
                </c:pt>
                <c:pt idx="22">
                  <c:v>1.1000000000000003</c:v>
                </c:pt>
                <c:pt idx="23">
                  <c:v>1.1500000000000004</c:v>
                </c:pt>
                <c:pt idx="24">
                  <c:v>1.2000000000000004</c:v>
                </c:pt>
                <c:pt idx="25">
                  <c:v>1.2500000000000004</c:v>
                </c:pt>
                <c:pt idx="26">
                  <c:v>1.3000000000000005</c:v>
                </c:pt>
                <c:pt idx="27">
                  <c:v>1.3500000000000005</c:v>
                </c:pt>
                <c:pt idx="28">
                  <c:v>1.4000000000000006</c:v>
                </c:pt>
                <c:pt idx="29">
                  <c:v>1.4500000000000006</c:v>
                </c:pt>
                <c:pt idx="30">
                  <c:v>1.5000000000000007</c:v>
                </c:pt>
                <c:pt idx="31">
                  <c:v>1.5500000000000007</c:v>
                </c:pt>
                <c:pt idx="32">
                  <c:v>1.6000000000000008</c:v>
                </c:pt>
                <c:pt idx="33">
                  <c:v>1.6500000000000008</c:v>
                </c:pt>
                <c:pt idx="34">
                  <c:v>1.7000000000000008</c:v>
                </c:pt>
                <c:pt idx="35">
                  <c:v>1.7500000000000009</c:v>
                </c:pt>
                <c:pt idx="36">
                  <c:v>1.800000000000001</c:v>
                </c:pt>
                <c:pt idx="37">
                  <c:v>1.850000000000001</c:v>
                </c:pt>
                <c:pt idx="38">
                  <c:v>1.900000000000001</c:v>
                </c:pt>
                <c:pt idx="39">
                  <c:v>1.950000000000001</c:v>
                </c:pt>
                <c:pt idx="40">
                  <c:v>2.000000000000001</c:v>
                </c:pt>
                <c:pt idx="41">
                  <c:v>2.0500000000000007</c:v>
                </c:pt>
                <c:pt idx="42">
                  <c:v>2.1000000000000005</c:v>
                </c:pt>
                <c:pt idx="43">
                  <c:v>2.1500000000000004</c:v>
                </c:pt>
                <c:pt idx="44">
                  <c:v>2.2</c:v>
                </c:pt>
                <c:pt idx="45">
                  <c:v>2.25</c:v>
                </c:pt>
                <c:pt idx="46">
                  <c:v>2.3</c:v>
                </c:pt>
                <c:pt idx="47">
                  <c:v>2.3499999999999996</c:v>
                </c:pt>
                <c:pt idx="48">
                  <c:v>2.3999999999999995</c:v>
                </c:pt>
                <c:pt idx="49">
                  <c:v>2.4499999999999993</c:v>
                </c:pt>
                <c:pt idx="50">
                  <c:v>2.499999999999999</c:v>
                </c:pt>
                <c:pt idx="51">
                  <c:v>2.549999999999999</c:v>
                </c:pt>
                <c:pt idx="52">
                  <c:v>2.5999999999999988</c:v>
                </c:pt>
                <c:pt idx="53">
                  <c:v>2.6499999999999986</c:v>
                </c:pt>
                <c:pt idx="54">
                  <c:v>2.6999999999999984</c:v>
                </c:pt>
                <c:pt idx="55">
                  <c:v>2.7499999999999982</c:v>
                </c:pt>
                <c:pt idx="56">
                  <c:v>2.799999999999998</c:v>
                </c:pt>
                <c:pt idx="57">
                  <c:v>2.849999999999998</c:v>
                </c:pt>
                <c:pt idx="58">
                  <c:v>2.8999999999999977</c:v>
                </c:pt>
                <c:pt idx="59">
                  <c:v>2.9499999999999975</c:v>
                </c:pt>
                <c:pt idx="60">
                  <c:v>2.9999999999999973</c:v>
                </c:pt>
                <c:pt idx="61">
                  <c:v>3.049999999999997</c:v>
                </c:pt>
                <c:pt idx="62">
                  <c:v>3.099999999999997</c:v>
                </c:pt>
                <c:pt idx="63">
                  <c:v>3.149999999999997</c:v>
                </c:pt>
                <c:pt idx="64">
                  <c:v>3.1999999999999966</c:v>
                </c:pt>
                <c:pt idx="65">
                  <c:v>3.2499999999999964</c:v>
                </c:pt>
                <c:pt idx="66">
                  <c:v>3.2999999999999963</c:v>
                </c:pt>
                <c:pt idx="67">
                  <c:v>3.349999999999996</c:v>
                </c:pt>
                <c:pt idx="68">
                  <c:v>3.399999999999996</c:v>
                </c:pt>
                <c:pt idx="69">
                  <c:v>3.4499999999999957</c:v>
                </c:pt>
                <c:pt idx="70">
                  <c:v>3.4999999999999956</c:v>
                </c:pt>
                <c:pt idx="71">
                  <c:v>3.5499999999999954</c:v>
                </c:pt>
                <c:pt idx="72">
                  <c:v>3.599999999999995</c:v>
                </c:pt>
                <c:pt idx="73">
                  <c:v>3.649999999999995</c:v>
                </c:pt>
                <c:pt idx="74">
                  <c:v>3.699999999999995</c:v>
                </c:pt>
                <c:pt idx="75">
                  <c:v>3.7499999999999947</c:v>
                </c:pt>
                <c:pt idx="76">
                  <c:v>3.7999999999999945</c:v>
                </c:pt>
                <c:pt idx="77">
                  <c:v>3.8499999999999943</c:v>
                </c:pt>
                <c:pt idx="78">
                  <c:v>3.899999999999994</c:v>
                </c:pt>
                <c:pt idx="79">
                  <c:v>3.949999999999994</c:v>
                </c:pt>
                <c:pt idx="80">
                  <c:v>3.999999999999994</c:v>
                </c:pt>
                <c:pt idx="81">
                  <c:v>4.049999999999994</c:v>
                </c:pt>
                <c:pt idx="82">
                  <c:v>4.099999999999993</c:v>
                </c:pt>
                <c:pt idx="83">
                  <c:v>4.149999999999993</c:v>
                </c:pt>
                <c:pt idx="84">
                  <c:v>4.199999999999993</c:v>
                </c:pt>
                <c:pt idx="85">
                  <c:v>4.249999999999993</c:v>
                </c:pt>
                <c:pt idx="86">
                  <c:v>4.299999999999993</c:v>
                </c:pt>
                <c:pt idx="87">
                  <c:v>4.3499999999999925</c:v>
                </c:pt>
                <c:pt idx="88">
                  <c:v>4.399999999999992</c:v>
                </c:pt>
                <c:pt idx="89">
                  <c:v>4.449999999999992</c:v>
                </c:pt>
                <c:pt idx="90">
                  <c:v>4.499999999999992</c:v>
                </c:pt>
                <c:pt idx="91">
                  <c:v>4.549999999999992</c:v>
                </c:pt>
                <c:pt idx="92">
                  <c:v>4.599999999999992</c:v>
                </c:pt>
                <c:pt idx="93">
                  <c:v>4.6499999999999915</c:v>
                </c:pt>
                <c:pt idx="94">
                  <c:v>4.699999999999991</c:v>
                </c:pt>
                <c:pt idx="95">
                  <c:v>4.749999999999991</c:v>
                </c:pt>
                <c:pt idx="96">
                  <c:v>4.799999999999991</c:v>
                </c:pt>
                <c:pt idx="97">
                  <c:v>4.849999999999991</c:v>
                </c:pt>
                <c:pt idx="98">
                  <c:v>4.899999999999991</c:v>
                </c:pt>
                <c:pt idx="99">
                  <c:v>4.94999999999999</c:v>
                </c:pt>
                <c:pt idx="100">
                  <c:v>4.99999999999999</c:v>
                </c:pt>
              </c:numCache>
            </c:numRef>
          </c:xVal>
          <c:yVal>
            <c:numRef>
              <c:f>Symulacje!$K$251:$K$351</c:f>
              <c:numCache>
                <c:ptCount val="101"/>
                <c:pt idx="0">
                  <c:v>2337.208494664306</c:v>
                </c:pt>
                <c:pt idx="1">
                  <c:v>2342.1953488530326</c:v>
                </c:pt>
                <c:pt idx="2">
                  <c:v>2347.40780265602</c:v>
                </c:pt>
                <c:pt idx="3">
                  <c:v>2352.8543315865945</c:v>
                </c:pt>
                <c:pt idx="4">
                  <c:v>2358.543558598395</c:v>
                </c:pt>
                <c:pt idx="5">
                  <c:v>2364.484238755485</c:v>
                </c:pt>
                <c:pt idx="6">
                  <c:v>2370.6852418393787</c:v>
                </c:pt>
                <c:pt idx="7">
                  <c:v>2377.1555328005215</c:v>
                </c:pt>
                <c:pt idx="8">
                  <c:v>2383.9041499730133</c:v>
                </c:pt>
                <c:pt idx="9">
                  <c:v>2390.9401809855444</c:v>
                </c:pt>
                <c:pt idx="10">
                  <c:v>2398.2727363186295</c:v>
                </c:pt>
                <c:pt idx="11">
                  <c:v>2405.9109204785186</c:v>
                </c:pt>
                <c:pt idx="12">
                  <c:v>2413.863800781826</c:v>
                </c:pt>
                <c:pt idx="13">
                  <c:v>2422.1403737718006</c:v>
                </c:pt>
                <c:pt idx="14">
                  <c:v>2430.7495293175148</c:v>
                </c:pt>
                <c:pt idx="15">
                  <c:v>2439.700012480719</c:v>
                </c:pt>
                <c:pt idx="16">
                  <c:v>2449.000383271742</c:v>
                </c:pt>
                <c:pt idx="17">
                  <c:v>2458.6589744550815</c:v>
                </c:pt>
                <c:pt idx="18">
                  <c:v>2468.6838476070297</c:v>
                </c:pt>
                <c:pt idx="19">
                  <c:v>2479.082747671102</c:v>
                </c:pt>
                <c:pt idx="20">
                  <c:v>2489.8630563015913</c:v>
                </c:pt>
                <c:pt idx="21">
                  <c:v>2501.0317443305053</c:v>
                </c:pt>
                <c:pt idx="22">
                  <c:v>2512.5953237374033</c:v>
                </c:pt>
                <c:pt idx="23">
                  <c:v>2524.5597995443914</c:v>
                </c:pt>
                <c:pt idx="24">
                  <c:v>2536.930622098454</c:v>
                </c:pt>
                <c:pt idx="25">
                  <c:v>2549.7126402393496</c:v>
                </c:pt>
                <c:pt idx="26">
                  <c:v>2562.9100558821697</c:v>
                </c:pt>
                <c:pt idx="27">
                  <c:v>2576.526380568101</c:v>
                </c:pt>
                <c:pt idx="28">
                  <c:v>2590.568585818139</c:v>
                </c:pt>
                <c:pt idx="29">
                  <c:v>2605.0530862635956</c:v>
                </c:pt>
                <c:pt idx="30">
                  <c:v>2619.997645400367</c:v>
                </c:pt>
                <c:pt idx="31">
                  <c:v>2635.421139494135</c:v>
                </c:pt>
                <c:pt idx="32">
                  <c:v>2651.343661172173</c:v>
                </c:pt>
                <c:pt idx="33">
                  <c:v>2667.7866351513</c:v>
                </c:pt>
                <c:pt idx="34">
                  <c:v>2684.7729477814755</c:v>
                </c:pt>
                <c:pt idx="35">
                  <c:v>2702.327092356864</c:v>
                </c:pt>
                <c:pt idx="36">
                  <c:v>2720.4753324697645</c:v>
                </c:pt>
                <c:pt idx="37">
                  <c:v>2739.245886068695</c:v>
                </c:pt>
                <c:pt idx="38">
                  <c:v>2758.6691333436684</c:v>
                </c:pt>
                <c:pt idx="39">
                  <c:v>2778.7778521165014</c:v>
                </c:pt>
                <c:pt idx="40">
                  <c:v>2799.6074850832415</c:v>
                </c:pt>
                <c:pt idx="41">
                  <c:v>2821.196444066349</c:v>
                </c:pt>
                <c:pt idx="42">
                  <c:v>2843.586457420491</c:v>
                </c:pt>
                <c:pt idx="43">
                  <c:v>2866.8229679408983</c:v>
                </c:pt>
                <c:pt idx="44">
                  <c:v>2890.9555901030976</c:v>
                </c:pt>
                <c:pt idx="45">
                  <c:v>2916.038637288942</c:v>
                </c:pt>
                <c:pt idx="46">
                  <c:v>2942.1317319190252</c:v>
                </c:pt>
                <c:pt idx="47">
                  <c:v>2969.3005142367806</c:v>
                </c:pt>
                <c:pt idx="48">
                  <c:v>2997.6174690333523</c:v>
                </c:pt>
                <c:pt idx="49">
                  <c:v>3027.1628940744395</c:v>
                </c:pt>
                <c:pt idx="50">
                  <c:v>3058.026039669498</c:v>
                </c:pt>
                <c:pt idx="51">
                  <c:v>3090.306456084099</c:v>
                </c:pt>
                <c:pt idx="52">
                  <c:v>3124.115594843343</c:v>
                </c:pt>
                <c:pt idx="53">
                  <c:v>3159.5787220972275</c:v>
                </c:pt>
                <c:pt idx="54">
                  <c:v>3196.837218065646</c:v>
                </c:pt>
                <c:pt idx="55">
                  <c:v>3236.0513574669203</c:v>
                </c:pt>
                <c:pt idx="56">
                  <c:v>3277.4036936043854</c:v>
                </c:pt>
                <c:pt idx="57">
                  <c:v>3321.1032060535467</c:v>
                </c:pt>
                <c:pt idx="58">
                  <c:v>3367.3904224000808</c:v>
                </c:pt>
                <c:pt idx="59">
                  <c:v>3416.5437936476624</c:v>
                </c:pt>
                <c:pt idx="60">
                  <c:v>3468.8876986925707</c:v>
                </c:pt>
                <c:pt idx="61">
                  <c:v>3524.802587450696</c:v>
                </c:pt>
                <c:pt idx="62">
                  <c:v>3584.737962576064</c:v>
                </c:pt>
                <c:pt idx="63">
                  <c:v>3649.229173301873</c:v>
                </c:pt>
                <c:pt idx="64">
                  <c:v>3718.919393625007</c:v>
                </c:pt>
                <c:pt idx="65">
                  <c:v>3794.5887464591947</c:v>
                </c:pt>
                <c:pt idx="66">
                  <c:v>3877.1934197075348</c:v>
                </c:pt>
                <c:pt idx="67">
                  <c:v>3967.918966823409</c:v>
                </c:pt>
                <c:pt idx="68">
                  <c:v>4068.2540641497117</c:v>
                </c:pt>
                <c:pt idx="69">
                  <c:v>4180.094247932426</c:v>
                </c:pt>
                <c:pt idx="70">
                  <c:v>4305.890269716547</c:v>
                </c:pt>
                <c:pt idx="71">
                  <c:v>4448.86372220833</c:v>
                </c:pt>
                <c:pt idx="72">
                  <c:v>4613.3247335989245</c:v>
                </c:pt>
                <c:pt idx="73">
                  <c:v>4805.142931951108</c:v>
                </c:pt>
                <c:pt idx="74">
                  <c:v>5032.435890161325</c:v>
                </c:pt>
                <c:pt idx="75">
                  <c:v>5306.502892043203</c:v>
                </c:pt>
                <c:pt idx="76">
                  <c:v>5642.720402492888</c:v>
                </c:pt>
                <c:pt idx="77">
                  <c:v>6059.431001098488</c:v>
                </c:pt>
                <c:pt idx="78">
                  <c:v>6564.196967156583</c:v>
                </c:pt>
                <c:pt idx="79">
                  <c:v>7072.226189893185</c:v>
                </c:pt>
                <c:pt idx="80">
                  <c:v>7026.678095396784</c:v>
                </c:pt>
                <c:pt idx="81">
                  <c:v>5023.139676414908</c:v>
                </c:pt>
                <c:pt idx="82">
                  <c:v>3080.850690978555</c:v>
                </c:pt>
                <c:pt idx="83">
                  <c:v>3162.4727221693233</c:v>
                </c:pt>
                <c:pt idx="84">
                  <c:v>3149.6206276721487</c:v>
                </c:pt>
                <c:pt idx="85">
                  <c:v>3151.6140654149062</c:v>
                </c:pt>
                <c:pt idx="86">
                  <c:v>3151.3041138688604</c:v>
                </c:pt>
                <c:pt idx="87">
                  <c:v>3151.3522887876666</c:v>
                </c:pt>
                <c:pt idx="88">
                  <c:v>3151.34480065231</c:v>
                </c:pt>
                <c:pt idx="89">
                  <c:v>3151.3459645704143</c:v>
                </c:pt>
                <c:pt idx="90">
                  <c:v>3151.3457836565512</c:v>
                </c:pt>
                <c:pt idx="91">
                  <c:v>3151.3458117769524</c:v>
                </c:pt>
                <c:pt idx="92">
                  <c:v>3151.3458074060472</c:v>
                </c:pt>
                <c:pt idx="93">
                  <c:v>3151.3458080854302</c:v>
                </c:pt>
                <c:pt idx="94">
                  <c:v>3151.345807979835</c:v>
                </c:pt>
                <c:pt idx="95">
                  <c:v>3151.3458079962516</c:v>
                </c:pt>
                <c:pt idx="96">
                  <c:v>3151.3458079936718</c:v>
                </c:pt>
                <c:pt idx="97">
                  <c:v>3151.3458079940824</c:v>
                </c:pt>
                <c:pt idx="98">
                  <c:v>3151.3458079940374</c:v>
                </c:pt>
                <c:pt idx="99">
                  <c:v>3151.3458079940374</c:v>
                </c:pt>
                <c:pt idx="100">
                  <c:v>3151.3458079940374</c:v>
                </c:pt>
              </c:numCache>
            </c:numRef>
          </c:yVal>
          <c:smooth val="1"/>
        </c:ser>
        <c:ser>
          <c:idx val="16"/>
          <c:order val="2"/>
          <c:tx>
            <c:v>Mm+Mp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Symulacje!$C$251:$C$351</c:f>
              <c:numCache>
                <c:ptCount val="10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0.39999999999999997</c:v>
                </c:pt>
                <c:pt idx="9">
                  <c:v>0.44999999999999996</c:v>
                </c:pt>
                <c:pt idx="10">
                  <c:v>0.49999999999999994</c:v>
                </c:pt>
                <c:pt idx="11">
                  <c:v>0.5499999999999999</c:v>
                </c:pt>
                <c:pt idx="12">
                  <c:v>0.6</c:v>
                </c:pt>
                <c:pt idx="13">
                  <c:v>0.65</c:v>
                </c:pt>
                <c:pt idx="14">
                  <c:v>0.7000000000000001</c:v>
                </c:pt>
                <c:pt idx="15">
                  <c:v>0.7500000000000001</c:v>
                </c:pt>
                <c:pt idx="16">
                  <c:v>0.8000000000000002</c:v>
                </c:pt>
                <c:pt idx="17">
                  <c:v>0.8500000000000002</c:v>
                </c:pt>
                <c:pt idx="18">
                  <c:v>0.9000000000000002</c:v>
                </c:pt>
                <c:pt idx="19">
                  <c:v>0.9500000000000003</c:v>
                </c:pt>
                <c:pt idx="20">
                  <c:v>1.0000000000000002</c:v>
                </c:pt>
                <c:pt idx="21">
                  <c:v>1.0500000000000003</c:v>
                </c:pt>
                <c:pt idx="22">
                  <c:v>1.1000000000000003</c:v>
                </c:pt>
                <c:pt idx="23">
                  <c:v>1.1500000000000004</c:v>
                </c:pt>
                <c:pt idx="24">
                  <c:v>1.2000000000000004</c:v>
                </c:pt>
                <c:pt idx="25">
                  <c:v>1.2500000000000004</c:v>
                </c:pt>
                <c:pt idx="26">
                  <c:v>1.3000000000000005</c:v>
                </c:pt>
                <c:pt idx="27">
                  <c:v>1.3500000000000005</c:v>
                </c:pt>
                <c:pt idx="28">
                  <c:v>1.4000000000000006</c:v>
                </c:pt>
                <c:pt idx="29">
                  <c:v>1.4500000000000006</c:v>
                </c:pt>
                <c:pt idx="30">
                  <c:v>1.5000000000000007</c:v>
                </c:pt>
                <c:pt idx="31">
                  <c:v>1.5500000000000007</c:v>
                </c:pt>
                <c:pt idx="32">
                  <c:v>1.6000000000000008</c:v>
                </c:pt>
                <c:pt idx="33">
                  <c:v>1.6500000000000008</c:v>
                </c:pt>
                <c:pt idx="34">
                  <c:v>1.7000000000000008</c:v>
                </c:pt>
                <c:pt idx="35">
                  <c:v>1.7500000000000009</c:v>
                </c:pt>
                <c:pt idx="36">
                  <c:v>1.800000000000001</c:v>
                </c:pt>
                <c:pt idx="37">
                  <c:v>1.850000000000001</c:v>
                </c:pt>
                <c:pt idx="38">
                  <c:v>1.900000000000001</c:v>
                </c:pt>
                <c:pt idx="39">
                  <c:v>1.950000000000001</c:v>
                </c:pt>
                <c:pt idx="40">
                  <c:v>2.000000000000001</c:v>
                </c:pt>
                <c:pt idx="41">
                  <c:v>2.0500000000000007</c:v>
                </c:pt>
                <c:pt idx="42">
                  <c:v>2.1000000000000005</c:v>
                </c:pt>
                <c:pt idx="43">
                  <c:v>2.1500000000000004</c:v>
                </c:pt>
                <c:pt idx="44">
                  <c:v>2.2</c:v>
                </c:pt>
                <c:pt idx="45">
                  <c:v>2.25</c:v>
                </c:pt>
                <c:pt idx="46">
                  <c:v>2.3</c:v>
                </c:pt>
                <c:pt idx="47">
                  <c:v>2.3499999999999996</c:v>
                </c:pt>
                <c:pt idx="48">
                  <c:v>2.3999999999999995</c:v>
                </c:pt>
                <c:pt idx="49">
                  <c:v>2.4499999999999993</c:v>
                </c:pt>
                <c:pt idx="50">
                  <c:v>2.499999999999999</c:v>
                </c:pt>
                <c:pt idx="51">
                  <c:v>2.549999999999999</c:v>
                </c:pt>
                <c:pt idx="52">
                  <c:v>2.5999999999999988</c:v>
                </c:pt>
                <c:pt idx="53">
                  <c:v>2.6499999999999986</c:v>
                </c:pt>
                <c:pt idx="54">
                  <c:v>2.6999999999999984</c:v>
                </c:pt>
                <c:pt idx="55">
                  <c:v>2.7499999999999982</c:v>
                </c:pt>
                <c:pt idx="56">
                  <c:v>2.799999999999998</c:v>
                </c:pt>
                <c:pt idx="57">
                  <c:v>2.849999999999998</c:v>
                </c:pt>
                <c:pt idx="58">
                  <c:v>2.8999999999999977</c:v>
                </c:pt>
                <c:pt idx="59">
                  <c:v>2.9499999999999975</c:v>
                </c:pt>
                <c:pt idx="60">
                  <c:v>2.9999999999999973</c:v>
                </c:pt>
                <c:pt idx="61">
                  <c:v>3.049999999999997</c:v>
                </c:pt>
                <c:pt idx="62">
                  <c:v>3.099999999999997</c:v>
                </c:pt>
                <c:pt idx="63">
                  <c:v>3.149999999999997</c:v>
                </c:pt>
                <c:pt idx="64">
                  <c:v>3.1999999999999966</c:v>
                </c:pt>
                <c:pt idx="65">
                  <c:v>3.2499999999999964</c:v>
                </c:pt>
                <c:pt idx="66">
                  <c:v>3.2999999999999963</c:v>
                </c:pt>
                <c:pt idx="67">
                  <c:v>3.349999999999996</c:v>
                </c:pt>
                <c:pt idx="68">
                  <c:v>3.399999999999996</c:v>
                </c:pt>
                <c:pt idx="69">
                  <c:v>3.4499999999999957</c:v>
                </c:pt>
                <c:pt idx="70">
                  <c:v>3.4999999999999956</c:v>
                </c:pt>
                <c:pt idx="71">
                  <c:v>3.5499999999999954</c:v>
                </c:pt>
                <c:pt idx="72">
                  <c:v>3.599999999999995</c:v>
                </c:pt>
                <c:pt idx="73">
                  <c:v>3.649999999999995</c:v>
                </c:pt>
                <c:pt idx="74">
                  <c:v>3.699999999999995</c:v>
                </c:pt>
                <c:pt idx="75">
                  <c:v>3.7499999999999947</c:v>
                </c:pt>
                <c:pt idx="76">
                  <c:v>3.7999999999999945</c:v>
                </c:pt>
                <c:pt idx="77">
                  <c:v>3.8499999999999943</c:v>
                </c:pt>
                <c:pt idx="78">
                  <c:v>3.899999999999994</c:v>
                </c:pt>
                <c:pt idx="79">
                  <c:v>3.949999999999994</c:v>
                </c:pt>
                <c:pt idx="80">
                  <c:v>3.999999999999994</c:v>
                </c:pt>
                <c:pt idx="81">
                  <c:v>4.049999999999994</c:v>
                </c:pt>
                <c:pt idx="82">
                  <c:v>4.099999999999993</c:v>
                </c:pt>
                <c:pt idx="83">
                  <c:v>4.149999999999993</c:v>
                </c:pt>
                <c:pt idx="84">
                  <c:v>4.199999999999993</c:v>
                </c:pt>
                <c:pt idx="85">
                  <c:v>4.249999999999993</c:v>
                </c:pt>
                <c:pt idx="86">
                  <c:v>4.299999999999993</c:v>
                </c:pt>
                <c:pt idx="87">
                  <c:v>4.3499999999999925</c:v>
                </c:pt>
                <c:pt idx="88">
                  <c:v>4.399999999999992</c:v>
                </c:pt>
                <c:pt idx="89">
                  <c:v>4.449999999999992</c:v>
                </c:pt>
                <c:pt idx="90">
                  <c:v>4.499999999999992</c:v>
                </c:pt>
                <c:pt idx="91">
                  <c:v>4.549999999999992</c:v>
                </c:pt>
                <c:pt idx="92">
                  <c:v>4.599999999999992</c:v>
                </c:pt>
                <c:pt idx="93">
                  <c:v>4.6499999999999915</c:v>
                </c:pt>
                <c:pt idx="94">
                  <c:v>4.699999999999991</c:v>
                </c:pt>
                <c:pt idx="95">
                  <c:v>4.749999999999991</c:v>
                </c:pt>
                <c:pt idx="96">
                  <c:v>4.799999999999991</c:v>
                </c:pt>
                <c:pt idx="97">
                  <c:v>4.849999999999991</c:v>
                </c:pt>
                <c:pt idx="98">
                  <c:v>4.899999999999991</c:v>
                </c:pt>
                <c:pt idx="99">
                  <c:v>4.94999999999999</c:v>
                </c:pt>
                <c:pt idx="100">
                  <c:v>4.99999999999999</c:v>
                </c:pt>
              </c:numCache>
            </c:numRef>
          </c:xVal>
          <c:yVal>
            <c:numRef>
              <c:f>Symulacje!$T$251:$T$351</c:f>
              <c:numCache>
                <c:ptCount val="101"/>
                <c:pt idx="0">
                  <c:v>644.7214305557823</c:v>
                </c:pt>
                <c:pt idx="1">
                  <c:v>605.9526429932697</c:v>
                </c:pt>
                <c:pt idx="2">
                  <c:v>568.0129849489322</c:v>
                </c:pt>
                <c:pt idx="3">
                  <c:v>531.0548904922773</c:v>
                </c:pt>
                <c:pt idx="4">
                  <c:v>495.2343699174671</c:v>
                </c:pt>
                <c:pt idx="5">
                  <c:v>460.7100868485817</c:v>
                </c:pt>
                <c:pt idx="6">
                  <c:v>427.6423439006686</c:v>
                </c:pt>
                <c:pt idx="7">
                  <c:v>396.19198412302944</c:v>
                </c:pt>
                <c:pt idx="8">
                  <c:v>366.5192176239506</c:v>
                </c:pt>
                <c:pt idx="9">
                  <c:v>338.7823849386805</c:v>
                </c:pt>
                <c:pt idx="10">
                  <c:v>313.13667079054045</c:v>
                </c:pt>
                <c:pt idx="11">
                  <c:v>289.7327838412421</c:v>
                </c:pt>
                <c:pt idx="12">
                  <c:v>268.7156197611899</c:v>
                </c:pt>
                <c:pt idx="13">
                  <c:v>250.22292640472276</c:v>
                </c:pt>
                <c:pt idx="14">
                  <c:v>234.38399098321128</c:v>
                </c:pt>
                <c:pt idx="15">
                  <c:v>221.31836983146337</c:v>
                </c:pt>
                <c:pt idx="16">
                  <c:v>211.13468161040106</c:v>
                </c:pt>
                <c:pt idx="17">
                  <c:v>203.9294845442594</c:v>
                </c:pt>
                <c:pt idx="18">
                  <c:v>199.786257531538</c:v>
                </c:pt>
                <c:pt idx="19">
                  <c:v>198.7745036905245</c:v>
                </c:pt>
                <c:pt idx="20">
                  <c:v>200.9489931157584</c:v>
                </c:pt>
                <c:pt idx="21">
                  <c:v>206.34915936356816</c:v>
                </c:pt>
                <c:pt idx="22">
                  <c:v>214.99866150353796</c:v>
                </c:pt>
                <c:pt idx="23">
                  <c:v>226.90512053639262</c:v>
                </c:pt>
                <c:pt idx="24">
                  <c:v>242.06003567015546</c:v>
                </c:pt>
                <c:pt idx="25">
                  <c:v>260.438882460213</c:v>
                </c:pt>
                <c:pt idx="26">
                  <c:v>282.001391257851</c:v>
                </c:pt>
                <c:pt idx="27">
                  <c:v>306.02626217082343</c:v>
                </c:pt>
                <c:pt idx="28">
                  <c:v>330.9769917257967</c:v>
                </c:pt>
                <c:pt idx="29">
                  <c:v>356.77848031538747</c:v>
                </c:pt>
                <c:pt idx="30">
                  <c:v>383.4117783392883</c:v>
                </c:pt>
                <c:pt idx="31">
                  <c:v>410.8577690034388</c:v>
                </c:pt>
                <c:pt idx="32">
                  <c:v>439.09727120478885</c:v>
                </c:pt>
                <c:pt idx="33">
                  <c:v>468.1111446647507</c:v>
                </c:pt>
                <c:pt idx="34">
                  <c:v>497.8803973042953</c:v>
                </c:pt>
                <c:pt idx="35">
                  <c:v>528.3862949154827</c:v>
                </c:pt>
                <c:pt idx="36">
                  <c:v>559.6104732564958</c:v>
                </c:pt>
                <c:pt idx="37">
                  <c:v>591.5350527804914</c:v>
                </c:pt>
                <c:pt idx="38">
                  <c:v>624.1427563044398</c:v>
                </c:pt>
                <c:pt idx="39">
                  <c:v>657.4170300346349</c:v>
                </c:pt>
                <c:pt idx="40">
                  <c:v>691.3421684933019</c:v>
                </c:pt>
                <c:pt idx="41">
                  <c:v>725.9034440390006</c:v>
                </c:pt>
                <c:pt idx="42">
                  <c:v>761.087241846335</c:v>
                </c:pt>
                <c:pt idx="43">
                  <c:v>796.8812014130706</c:v>
                </c:pt>
                <c:pt idx="44">
                  <c:v>833.2743659016672</c:v>
                </c:pt>
                <c:pt idx="45">
                  <c:v>870.2573409057043</c:v>
                </c:pt>
                <c:pt idx="46">
                  <c:v>907.8224645703848</c:v>
                </c:pt>
                <c:pt idx="47">
                  <c:v>945.9639914037507</c:v>
                </c:pt>
                <c:pt idx="48">
                  <c:v>984.678292608872</c:v>
                </c:pt>
                <c:pt idx="49">
                  <c:v>1023.9640763696449</c:v>
                </c:pt>
                <c:pt idx="50">
                  <c:v>1063.8226322632459</c:v>
                </c:pt>
                <c:pt idx="51">
                  <c:v>1104.2581048891313</c:v>
                </c:pt>
                <c:pt idx="52">
                  <c:v>1145.2778029482847</c:v>
                </c:pt>
                <c:pt idx="53">
                  <c:v>1186.8925514443795</c:v>
                </c:pt>
                <c:pt idx="54">
                  <c:v>1229.117096500402</c:v>
                </c:pt>
                <c:pt idx="55">
                  <c:v>1271.970574611291</c:v>
                </c:pt>
                <c:pt idx="56">
                  <c:v>1315.4770611502875</c:v>
                </c:pt>
                <c:pt idx="57">
                  <c:v>1359.6662168405674</c:v>
                </c:pt>
                <c:pt idx="58">
                  <c:v>1404.574056009076</c:v>
                </c:pt>
                <c:pt idx="59">
                  <c:v>1450.2438671975633</c:v>
                </c:pt>
                <c:pt idx="60">
                  <c:v>1496.7273257428715</c:v>
                </c:pt>
                <c:pt idx="61">
                  <c:v>1544.085850153314</c:v>
                </c:pt>
                <c:pt idx="62">
                  <c:v>1592.3922708074228</c:v>
                </c:pt>
                <c:pt idx="63">
                  <c:v>1641.732902610725</c:v>
                </c:pt>
                <c:pt idx="64">
                  <c:v>1692.210145642082</c:v>
                </c:pt>
                <c:pt idx="65">
                  <c:v>1743.945783864685</c:v>
                </c:pt>
                <c:pt idx="66">
                  <c:v>1797.0852183808904</c:v>
                </c:pt>
                <c:pt idx="67">
                  <c:v>1851.8029689680534</c:v>
                </c:pt>
                <c:pt idx="68">
                  <c:v>1908.3099223982638</c:v>
                </c:pt>
                <c:pt idx="69">
                  <c:v>1966.8630251215718</c:v>
                </c:pt>
                <c:pt idx="70">
                  <c:v>2027.7784548913796</c:v>
                </c:pt>
                <c:pt idx="71">
                  <c:v>2091.4498320685434</c:v>
                </c:pt>
                <c:pt idx="72">
                  <c:v>2158.3738616156443</c:v>
                </c:pt>
                <c:pt idx="73">
                  <c:v>2229.1871071799233</c:v>
                </c:pt>
                <c:pt idx="74">
                  <c:v>2304.7196127697903</c:v>
                </c:pt>
                <c:pt idx="75">
                  <c:v>2386.073869961235</c:v>
                </c:pt>
                <c:pt idx="76">
                  <c:v>2474.7399178956734</c:v>
                </c:pt>
                <c:pt idx="77">
                  <c:v>2572.7507471855947</c:v>
                </c:pt>
                <c:pt idx="78">
                  <c:v>2682.821668466416</c:v>
                </c:pt>
                <c:pt idx="79">
                  <c:v>2808.064505890975</c:v>
                </c:pt>
                <c:pt idx="80">
                  <c:v>2948.9525644741047</c:v>
                </c:pt>
                <c:pt idx="81">
                  <c:v>3086.906269860402</c:v>
                </c:pt>
                <c:pt idx="82">
                  <c:v>3153.515144823108</c:v>
                </c:pt>
                <c:pt idx="83">
                  <c:v>3151.00246250242</c:v>
                </c:pt>
                <c:pt idx="84">
                  <c:v>3151.3990185739854</c:v>
                </c:pt>
                <c:pt idx="85">
                  <c:v>3151.337533430475</c:v>
                </c:pt>
                <c:pt idx="86">
                  <c:v>3151.3470940609777</c:v>
                </c:pt>
                <c:pt idx="87">
                  <c:v>3151.3456080918186</c:v>
                </c:pt>
                <c:pt idx="88">
                  <c:v>3151.34583906582</c:v>
                </c:pt>
                <c:pt idx="89">
                  <c:v>3151.3458031643904</c:v>
                </c:pt>
                <c:pt idx="90">
                  <c:v>3151.3458087447375</c:v>
                </c:pt>
                <c:pt idx="91">
                  <c:v>3151.345807877355</c:v>
                </c:pt>
                <c:pt idx="92">
                  <c:v>3151.345808012177</c:v>
                </c:pt>
                <c:pt idx="93">
                  <c:v>3151.3458079912207</c:v>
                </c:pt>
                <c:pt idx="94">
                  <c:v>3151.345807994478</c:v>
                </c:pt>
                <c:pt idx="95">
                  <c:v>3151.345807993971</c:v>
                </c:pt>
                <c:pt idx="96">
                  <c:v>3151.3458079940506</c:v>
                </c:pt>
                <c:pt idx="97">
                  <c:v>3151.3458079940383</c:v>
                </c:pt>
                <c:pt idx="98">
                  <c:v>3151.345807994039</c:v>
                </c:pt>
                <c:pt idx="99">
                  <c:v>3151.345807994039</c:v>
                </c:pt>
                <c:pt idx="100">
                  <c:v>3151.345807994039</c:v>
                </c:pt>
              </c:numCache>
            </c:numRef>
          </c:yVal>
          <c:smooth val="1"/>
        </c:ser>
        <c:axId val="64815180"/>
        <c:axId val="46465709"/>
      </c:scatterChart>
      <c:scatterChart>
        <c:scatterStyle val="lineMarker"/>
        <c:varyColors val="0"/>
        <c:ser>
          <c:idx val="1"/>
          <c:order val="0"/>
          <c:tx>
            <c:v>d omega/dt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Symulacje!$C$251:$C$351</c:f>
              <c:numCache>
                <c:ptCount val="10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0.39999999999999997</c:v>
                </c:pt>
                <c:pt idx="9">
                  <c:v>0.44999999999999996</c:v>
                </c:pt>
                <c:pt idx="10">
                  <c:v>0.49999999999999994</c:v>
                </c:pt>
                <c:pt idx="11">
                  <c:v>0.5499999999999999</c:v>
                </c:pt>
                <c:pt idx="12">
                  <c:v>0.6</c:v>
                </c:pt>
                <c:pt idx="13">
                  <c:v>0.65</c:v>
                </c:pt>
                <c:pt idx="14">
                  <c:v>0.7000000000000001</c:v>
                </c:pt>
                <c:pt idx="15">
                  <c:v>0.7500000000000001</c:v>
                </c:pt>
                <c:pt idx="16">
                  <c:v>0.8000000000000002</c:v>
                </c:pt>
                <c:pt idx="17">
                  <c:v>0.8500000000000002</c:v>
                </c:pt>
                <c:pt idx="18">
                  <c:v>0.9000000000000002</c:v>
                </c:pt>
                <c:pt idx="19">
                  <c:v>0.9500000000000003</c:v>
                </c:pt>
                <c:pt idx="20">
                  <c:v>1.0000000000000002</c:v>
                </c:pt>
                <c:pt idx="21">
                  <c:v>1.0500000000000003</c:v>
                </c:pt>
                <c:pt idx="22">
                  <c:v>1.1000000000000003</c:v>
                </c:pt>
                <c:pt idx="23">
                  <c:v>1.1500000000000004</c:v>
                </c:pt>
                <c:pt idx="24">
                  <c:v>1.2000000000000004</c:v>
                </c:pt>
                <c:pt idx="25">
                  <c:v>1.2500000000000004</c:v>
                </c:pt>
                <c:pt idx="26">
                  <c:v>1.3000000000000005</c:v>
                </c:pt>
                <c:pt idx="27">
                  <c:v>1.3500000000000005</c:v>
                </c:pt>
                <c:pt idx="28">
                  <c:v>1.4000000000000006</c:v>
                </c:pt>
                <c:pt idx="29">
                  <c:v>1.4500000000000006</c:v>
                </c:pt>
                <c:pt idx="30">
                  <c:v>1.5000000000000007</c:v>
                </c:pt>
                <c:pt idx="31">
                  <c:v>1.5500000000000007</c:v>
                </c:pt>
                <c:pt idx="32">
                  <c:v>1.6000000000000008</c:v>
                </c:pt>
                <c:pt idx="33">
                  <c:v>1.6500000000000008</c:v>
                </c:pt>
                <c:pt idx="34">
                  <c:v>1.7000000000000008</c:v>
                </c:pt>
                <c:pt idx="35">
                  <c:v>1.7500000000000009</c:v>
                </c:pt>
                <c:pt idx="36">
                  <c:v>1.800000000000001</c:v>
                </c:pt>
                <c:pt idx="37">
                  <c:v>1.850000000000001</c:v>
                </c:pt>
                <c:pt idx="38">
                  <c:v>1.900000000000001</c:v>
                </c:pt>
                <c:pt idx="39">
                  <c:v>1.950000000000001</c:v>
                </c:pt>
                <c:pt idx="40">
                  <c:v>2.000000000000001</c:v>
                </c:pt>
                <c:pt idx="41">
                  <c:v>2.0500000000000007</c:v>
                </c:pt>
                <c:pt idx="42">
                  <c:v>2.1000000000000005</c:v>
                </c:pt>
                <c:pt idx="43">
                  <c:v>2.1500000000000004</c:v>
                </c:pt>
                <c:pt idx="44">
                  <c:v>2.2</c:v>
                </c:pt>
                <c:pt idx="45">
                  <c:v>2.25</c:v>
                </c:pt>
                <c:pt idx="46">
                  <c:v>2.3</c:v>
                </c:pt>
                <c:pt idx="47">
                  <c:v>2.3499999999999996</c:v>
                </c:pt>
                <c:pt idx="48">
                  <c:v>2.3999999999999995</c:v>
                </c:pt>
                <c:pt idx="49">
                  <c:v>2.4499999999999993</c:v>
                </c:pt>
                <c:pt idx="50">
                  <c:v>2.499999999999999</c:v>
                </c:pt>
                <c:pt idx="51">
                  <c:v>2.549999999999999</c:v>
                </c:pt>
                <c:pt idx="52">
                  <c:v>2.5999999999999988</c:v>
                </c:pt>
                <c:pt idx="53">
                  <c:v>2.6499999999999986</c:v>
                </c:pt>
                <c:pt idx="54">
                  <c:v>2.6999999999999984</c:v>
                </c:pt>
                <c:pt idx="55">
                  <c:v>2.7499999999999982</c:v>
                </c:pt>
                <c:pt idx="56">
                  <c:v>2.799999999999998</c:v>
                </c:pt>
                <c:pt idx="57">
                  <c:v>2.849999999999998</c:v>
                </c:pt>
                <c:pt idx="58">
                  <c:v>2.8999999999999977</c:v>
                </c:pt>
                <c:pt idx="59">
                  <c:v>2.9499999999999975</c:v>
                </c:pt>
                <c:pt idx="60">
                  <c:v>2.9999999999999973</c:v>
                </c:pt>
                <c:pt idx="61">
                  <c:v>3.049999999999997</c:v>
                </c:pt>
                <c:pt idx="62">
                  <c:v>3.099999999999997</c:v>
                </c:pt>
                <c:pt idx="63">
                  <c:v>3.149999999999997</c:v>
                </c:pt>
                <c:pt idx="64">
                  <c:v>3.1999999999999966</c:v>
                </c:pt>
                <c:pt idx="65">
                  <c:v>3.2499999999999964</c:v>
                </c:pt>
                <c:pt idx="66">
                  <c:v>3.2999999999999963</c:v>
                </c:pt>
                <c:pt idx="67">
                  <c:v>3.349999999999996</c:v>
                </c:pt>
                <c:pt idx="68">
                  <c:v>3.399999999999996</c:v>
                </c:pt>
                <c:pt idx="69">
                  <c:v>3.4499999999999957</c:v>
                </c:pt>
                <c:pt idx="70">
                  <c:v>3.4999999999999956</c:v>
                </c:pt>
                <c:pt idx="71">
                  <c:v>3.5499999999999954</c:v>
                </c:pt>
                <c:pt idx="72">
                  <c:v>3.599999999999995</c:v>
                </c:pt>
                <c:pt idx="73">
                  <c:v>3.649999999999995</c:v>
                </c:pt>
                <c:pt idx="74">
                  <c:v>3.699999999999995</c:v>
                </c:pt>
                <c:pt idx="75">
                  <c:v>3.7499999999999947</c:v>
                </c:pt>
                <c:pt idx="76">
                  <c:v>3.7999999999999945</c:v>
                </c:pt>
                <c:pt idx="77">
                  <c:v>3.8499999999999943</c:v>
                </c:pt>
                <c:pt idx="78">
                  <c:v>3.899999999999994</c:v>
                </c:pt>
                <c:pt idx="79">
                  <c:v>3.949999999999994</c:v>
                </c:pt>
                <c:pt idx="80">
                  <c:v>3.999999999999994</c:v>
                </c:pt>
                <c:pt idx="81">
                  <c:v>4.049999999999994</c:v>
                </c:pt>
                <c:pt idx="82">
                  <c:v>4.099999999999993</c:v>
                </c:pt>
                <c:pt idx="83">
                  <c:v>4.149999999999993</c:v>
                </c:pt>
                <c:pt idx="84">
                  <c:v>4.199999999999993</c:v>
                </c:pt>
                <c:pt idx="85">
                  <c:v>4.249999999999993</c:v>
                </c:pt>
                <c:pt idx="86">
                  <c:v>4.299999999999993</c:v>
                </c:pt>
                <c:pt idx="87">
                  <c:v>4.3499999999999925</c:v>
                </c:pt>
                <c:pt idx="88">
                  <c:v>4.399999999999992</c:v>
                </c:pt>
                <c:pt idx="89">
                  <c:v>4.449999999999992</c:v>
                </c:pt>
                <c:pt idx="90">
                  <c:v>4.499999999999992</c:v>
                </c:pt>
                <c:pt idx="91">
                  <c:v>4.549999999999992</c:v>
                </c:pt>
                <c:pt idx="92">
                  <c:v>4.599999999999992</c:v>
                </c:pt>
                <c:pt idx="93">
                  <c:v>4.6499999999999915</c:v>
                </c:pt>
                <c:pt idx="94">
                  <c:v>4.699999999999991</c:v>
                </c:pt>
                <c:pt idx="95">
                  <c:v>4.749999999999991</c:v>
                </c:pt>
                <c:pt idx="96">
                  <c:v>4.799999999999991</c:v>
                </c:pt>
                <c:pt idx="97">
                  <c:v>4.849999999999991</c:v>
                </c:pt>
                <c:pt idx="98">
                  <c:v>4.899999999999991</c:v>
                </c:pt>
                <c:pt idx="99">
                  <c:v>4.94999999999999</c:v>
                </c:pt>
                <c:pt idx="100">
                  <c:v>4.99999999999999</c:v>
                </c:pt>
              </c:numCache>
            </c:numRef>
          </c:xVal>
          <c:yVal>
            <c:numRef>
              <c:f>Symulacje!$E$251:$E$351</c:f>
              <c:numCache>
                <c:ptCount val="101"/>
                <c:pt idx="0">
                  <c:v>0</c:v>
                </c:pt>
                <c:pt idx="1">
                  <c:v>57.96188575714122</c:v>
                </c:pt>
                <c:pt idx="2">
                  <c:v>59.46036663903297</c:v>
                </c:pt>
                <c:pt idx="3">
                  <c:v>60.938178688598896</c:v>
                </c:pt>
                <c:pt idx="4">
                  <c:v>62.39039181829853</c:v>
                </c:pt>
                <c:pt idx="5">
                  <c:v>63.811958516470135</c:v>
                </c:pt>
                <c:pt idx="6">
                  <c:v>65.1977449283186</c:v>
                </c:pt>
                <c:pt idx="7">
                  <c:v>66.54256499790102</c:v>
                </c:pt>
                <c:pt idx="8">
                  <c:v>67.84121742046206</c:v>
                </c:pt>
                <c:pt idx="9">
                  <c:v>69.08852508044734</c:v>
                </c:pt>
                <c:pt idx="10">
                  <c:v>70.27937657694739</c:v>
                </c:pt>
                <c:pt idx="11">
                  <c:v>71.40876936740031</c:v>
                </c:pt>
                <c:pt idx="12">
                  <c:v>72.47185399442728</c:v>
                </c:pt>
                <c:pt idx="13">
                  <c:v>73.46397880207657</c:v>
                </c:pt>
                <c:pt idx="14">
                  <c:v>74.38073449887253</c:v>
                </c:pt>
                <c:pt idx="15">
                  <c:v>75.21799788816108</c:v>
                </c:pt>
                <c:pt idx="16">
                  <c:v>75.97197406333068</c:v>
                </c:pt>
                <c:pt idx="17">
                  <c:v>76.6392363582651</c:v>
                </c:pt>
                <c:pt idx="18">
                  <c:v>77.21676335311034</c:v>
                </c:pt>
                <c:pt idx="19">
                  <c:v>77.7019722628593</c:v>
                </c:pt>
                <c:pt idx="20">
                  <c:v>78.09274808152662</c:v>
                </c:pt>
                <c:pt idx="21">
                  <c:v>78.38746791732304</c:v>
                </c:pt>
                <c:pt idx="22">
                  <c:v>78.58502003311428</c:v>
                </c:pt>
                <c:pt idx="23">
                  <c:v>78.68481719978992</c:v>
                </c:pt>
                <c:pt idx="24">
                  <c:v>78.6868040756164</c:v>
                </c:pt>
                <c:pt idx="25">
                  <c:v>78.59145843932528</c:v>
                </c:pt>
                <c:pt idx="26">
                  <c:v>78.3997862253129</c:v>
                </c:pt>
                <c:pt idx="27">
                  <c:v>78.11331043233967</c:v>
                </c:pt>
                <c:pt idx="28">
                  <c:v>77.75685336976979</c:v>
                </c:pt>
                <c:pt idx="29">
                  <c:v>77.3832737702857</c:v>
                </c:pt>
                <c:pt idx="30">
                  <c:v>76.9957056831578</c:v>
                </c:pt>
                <c:pt idx="31">
                  <c:v>76.59540640620132</c:v>
                </c:pt>
                <c:pt idx="32">
                  <c:v>76.18367707159916</c:v>
                </c:pt>
                <c:pt idx="33">
                  <c:v>75.7618626701159</c:v>
                </c:pt>
                <c:pt idx="34">
                  <c:v>75.33135241392291</c:v>
                </c:pt>
                <c:pt idx="35">
                  <c:v>74.89358049579383</c:v>
                </c:pt>
                <c:pt idx="36">
                  <c:v>74.45002730963634</c:v>
                </c:pt>
                <c:pt idx="37">
                  <c:v>74.00222120593385</c:v>
                </c:pt>
                <c:pt idx="38">
                  <c:v>73.55174086603438</c:v>
                </c:pt>
                <c:pt idx="39">
                  <c:v>73.1002183917544</c:v>
                </c:pt>
                <c:pt idx="40">
                  <c:v>72.64934322198172</c:v>
                </c:pt>
                <c:pt idx="41">
                  <c:v>72.20086700650478</c:v>
                </c:pt>
                <c:pt idx="42">
                  <c:v>71.75660958997769</c:v>
                </c:pt>
                <c:pt idx="43">
                  <c:v>71.31846628678616</c:v>
                </c:pt>
                <c:pt idx="44">
                  <c:v>70.8884166619119</c:v>
                </c:pt>
                <c:pt idx="45">
                  <c:v>70.46853507539144</c:v>
                </c:pt>
                <c:pt idx="46">
                  <c:v>70.0610033007958</c:v>
                </c:pt>
                <c:pt idx="47">
                  <c:v>69.66812559413151</c:v>
                </c:pt>
                <c:pt idx="48">
                  <c:v>69.29234667236403</c:v>
                </c:pt>
                <c:pt idx="49">
                  <c:v>68.93627316522192</c:v>
                </c:pt>
                <c:pt idx="50">
                  <c:v>68.60269923646557</c:v>
                </c:pt>
                <c:pt idx="51">
                  <c:v>68.29463723994014</c:v>
                </c:pt>
                <c:pt idx="52">
                  <c:v>68.01535449297833</c:v>
                </c:pt>
                <c:pt idx="53">
                  <c:v>67.76841753065267</c:v>
                </c:pt>
                <c:pt idx="54">
                  <c:v>67.55774557030301</c:v>
                </c:pt>
                <c:pt idx="55">
                  <c:v>67.38767539607</c:v>
                </c:pt>
                <c:pt idx="56">
                  <c:v>67.26304050875441</c:v>
                </c:pt>
                <c:pt idx="57">
                  <c:v>67.18926823472938</c:v>
                </c:pt>
                <c:pt idx="58">
                  <c:v>67.17249963058148</c:v>
                </c:pt>
                <c:pt idx="59">
                  <c:v>67.21973857503441</c:v>
                </c:pt>
                <c:pt idx="60">
                  <c:v>67.33903857705819</c:v>
                </c:pt>
                <c:pt idx="61">
                  <c:v>67.53973879964722</c:v>
                </c:pt>
                <c:pt idx="62">
                  <c:v>67.83276497593775</c:v>
                </c:pt>
                <c:pt idx="63">
                  <c:v>68.23101684139182</c:v>
                </c:pt>
                <c:pt idx="64">
                  <c:v>68.74987228394342</c:v>
                </c:pt>
                <c:pt idx="65">
                  <c:v>69.40785095831936</c:v>
                </c:pt>
                <c:pt idx="66">
                  <c:v>70.22749871899006</c:v>
                </c:pt>
                <c:pt idx="67">
                  <c:v>71.23658223721384</c:v>
                </c:pt>
                <c:pt idx="68">
                  <c:v>72.46972595395053</c:v>
                </c:pt>
                <c:pt idx="69">
                  <c:v>73.97068978600849</c:v>
                </c:pt>
                <c:pt idx="70">
                  <c:v>75.79558982228951</c:v>
                </c:pt>
                <c:pt idx="71">
                  <c:v>78.01752790497147</c:v>
                </c:pt>
                <c:pt idx="72">
                  <c:v>80.73335240204747</c:v>
                </c:pt>
                <c:pt idx="73">
                  <c:v>84.0736599994274</c:v>
                </c:pt>
                <c:pt idx="74">
                  <c:v>88.21766523188988</c:v>
                </c:pt>
                <c:pt idx="75">
                  <c:v>93.4149410065594</c:v>
                </c:pt>
                <c:pt idx="76">
                  <c:v>100.0146925370537</c:v>
                </c:pt>
                <c:pt idx="77">
                  <c:v>108.49248234921967</c:v>
                </c:pt>
                <c:pt idx="78">
                  <c:v>119.40685801071552</c:v>
                </c:pt>
                <c:pt idx="79">
                  <c:v>132.92381159897832</c:v>
                </c:pt>
                <c:pt idx="80">
                  <c:v>146.03293438363733</c:v>
                </c:pt>
                <c:pt idx="81">
                  <c:v>139.64813462063967</c:v>
                </c:pt>
                <c:pt idx="82">
                  <c:v>66.30936323816799</c:v>
                </c:pt>
                <c:pt idx="83">
                  <c:v>-2.48850869330661</c:v>
                </c:pt>
                <c:pt idx="84">
                  <c:v>0.39281711188025786</c:v>
                </c:pt>
                <c:pt idx="85">
                  <c:v>-0.060903798008106205</c:v>
                </c:pt>
                <c:pt idx="86">
                  <c:v>0.009470273439422283</c:v>
                </c:pt>
                <c:pt idx="87">
                  <c:v>-0.0014719243875782149</c:v>
                </c:pt>
                <c:pt idx="88">
                  <c:v>0.00022879095369829233</c:v>
                </c:pt>
                <c:pt idx="89">
                  <c:v>-3.556210651667031E-05</c:v>
                </c:pt>
                <c:pt idx="90">
                  <c:v>5.527603556003345E-06</c:v>
                </c:pt>
                <c:pt idx="91">
                  <c:v>-8.591844605639567E-07</c:v>
                </c:pt>
                <c:pt idx="92">
                  <c:v>1.3354785040388528E-07</c:v>
                </c:pt>
                <c:pt idx="93">
                  <c:v>-2.0757861670038076E-08</c:v>
                </c:pt>
                <c:pt idx="94">
                  <c:v>3.2263545868423932E-09</c:v>
                </c:pt>
                <c:pt idx="95">
                  <c:v>-5.014679691282241E-10</c:v>
                </c:pt>
                <c:pt idx="96">
                  <c:v>7.810130016080882E-11</c:v>
                </c:pt>
                <c:pt idx="97">
                  <c:v>-1.2972758331795363E-11</c:v>
                </c:pt>
                <c:pt idx="98">
                  <c:v>1.5106333231502403E-12</c:v>
                </c:pt>
                <c:pt idx="99">
                  <c:v>-6.229415765568001E-14</c:v>
                </c:pt>
                <c:pt idx="100">
                  <c:v>-6.229415765568001E-14</c:v>
                </c:pt>
              </c:numCache>
            </c:numRef>
          </c:yVal>
          <c:smooth val="1"/>
        </c:ser>
        <c:axId val="15538198"/>
        <c:axId val="5626055"/>
      </c:scatterChart>
      <c:valAx>
        <c:axId val="64815180"/>
        <c:scaling>
          <c:orientation val="minMax"/>
          <c:max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latin typeface="Arial CE"/>
                    <a:ea typeface="Arial CE"/>
                    <a:cs typeface="Arial CE"/>
                  </a:rPr>
                  <a:t>t [s]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465709"/>
        <c:crosses val="autoZero"/>
        <c:crossBetween val="midCat"/>
        <c:dispUnits/>
      </c:valAx>
      <c:valAx>
        <c:axId val="464657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latin typeface="Arial CE"/>
                    <a:ea typeface="Arial CE"/>
                    <a:cs typeface="Arial CE"/>
                  </a:rPr>
                  <a:t>Ms, Mm+Mp [Nm]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4815180"/>
        <c:crosses val="autoZero"/>
        <c:crossBetween val="midCat"/>
        <c:dispUnits/>
      </c:valAx>
      <c:valAx>
        <c:axId val="15538198"/>
        <c:scaling>
          <c:orientation val="minMax"/>
        </c:scaling>
        <c:axPos val="b"/>
        <c:delete val="1"/>
        <c:majorTickMark val="in"/>
        <c:minorTickMark val="none"/>
        <c:tickLblPos val="nextTo"/>
        <c:crossAx val="5626055"/>
        <c:crosses val="max"/>
        <c:crossBetween val="midCat"/>
        <c:dispUnits/>
      </c:valAx>
      <c:valAx>
        <c:axId val="5626055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latin typeface="Arial CE"/>
                    <a:ea typeface="Arial CE"/>
                    <a:cs typeface="Arial CE"/>
                  </a:rPr>
                  <a:t>d omega/dt [1/s^2]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15538198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8875"/>
          <c:y val="0.18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5"/>
          <c:y val="0.02525"/>
          <c:w val="0.903"/>
          <c:h val="0.89725"/>
        </c:manualLayout>
      </c:layout>
      <c:scatterChart>
        <c:scatterStyle val="smooth"/>
        <c:varyColors val="0"/>
        <c:ser>
          <c:idx val="2"/>
          <c:order val="0"/>
          <c:tx>
            <c:v>omega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Symulacje!$C$251:$C$351</c:f>
              <c:numCache>
                <c:ptCount val="10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0.39999999999999997</c:v>
                </c:pt>
                <c:pt idx="9">
                  <c:v>0.44999999999999996</c:v>
                </c:pt>
                <c:pt idx="10">
                  <c:v>0.49999999999999994</c:v>
                </c:pt>
                <c:pt idx="11">
                  <c:v>0.5499999999999999</c:v>
                </c:pt>
                <c:pt idx="12">
                  <c:v>0.6</c:v>
                </c:pt>
                <c:pt idx="13">
                  <c:v>0.65</c:v>
                </c:pt>
                <c:pt idx="14">
                  <c:v>0.7000000000000001</c:v>
                </c:pt>
                <c:pt idx="15">
                  <c:v>0.7500000000000001</c:v>
                </c:pt>
                <c:pt idx="16">
                  <c:v>0.8000000000000002</c:v>
                </c:pt>
                <c:pt idx="17">
                  <c:v>0.8500000000000002</c:v>
                </c:pt>
                <c:pt idx="18">
                  <c:v>0.9000000000000002</c:v>
                </c:pt>
                <c:pt idx="19">
                  <c:v>0.9500000000000003</c:v>
                </c:pt>
                <c:pt idx="20">
                  <c:v>1.0000000000000002</c:v>
                </c:pt>
                <c:pt idx="21">
                  <c:v>1.0500000000000003</c:v>
                </c:pt>
                <c:pt idx="22">
                  <c:v>1.1000000000000003</c:v>
                </c:pt>
                <c:pt idx="23">
                  <c:v>1.1500000000000004</c:v>
                </c:pt>
                <c:pt idx="24">
                  <c:v>1.2000000000000004</c:v>
                </c:pt>
                <c:pt idx="25">
                  <c:v>1.2500000000000004</c:v>
                </c:pt>
                <c:pt idx="26">
                  <c:v>1.3000000000000005</c:v>
                </c:pt>
                <c:pt idx="27">
                  <c:v>1.3500000000000005</c:v>
                </c:pt>
                <c:pt idx="28">
                  <c:v>1.4000000000000006</c:v>
                </c:pt>
                <c:pt idx="29">
                  <c:v>1.4500000000000006</c:v>
                </c:pt>
                <c:pt idx="30">
                  <c:v>1.5000000000000007</c:v>
                </c:pt>
                <c:pt idx="31">
                  <c:v>1.5500000000000007</c:v>
                </c:pt>
                <c:pt idx="32">
                  <c:v>1.6000000000000008</c:v>
                </c:pt>
                <c:pt idx="33">
                  <c:v>1.6500000000000008</c:v>
                </c:pt>
                <c:pt idx="34">
                  <c:v>1.7000000000000008</c:v>
                </c:pt>
                <c:pt idx="35">
                  <c:v>1.7500000000000009</c:v>
                </c:pt>
                <c:pt idx="36">
                  <c:v>1.800000000000001</c:v>
                </c:pt>
                <c:pt idx="37">
                  <c:v>1.850000000000001</c:v>
                </c:pt>
                <c:pt idx="38">
                  <c:v>1.900000000000001</c:v>
                </c:pt>
                <c:pt idx="39">
                  <c:v>1.950000000000001</c:v>
                </c:pt>
                <c:pt idx="40">
                  <c:v>2.000000000000001</c:v>
                </c:pt>
                <c:pt idx="41">
                  <c:v>2.0500000000000007</c:v>
                </c:pt>
                <c:pt idx="42">
                  <c:v>2.1000000000000005</c:v>
                </c:pt>
                <c:pt idx="43">
                  <c:v>2.1500000000000004</c:v>
                </c:pt>
                <c:pt idx="44">
                  <c:v>2.2</c:v>
                </c:pt>
                <c:pt idx="45">
                  <c:v>2.25</c:v>
                </c:pt>
                <c:pt idx="46">
                  <c:v>2.3</c:v>
                </c:pt>
                <c:pt idx="47">
                  <c:v>2.3499999999999996</c:v>
                </c:pt>
                <c:pt idx="48">
                  <c:v>2.3999999999999995</c:v>
                </c:pt>
                <c:pt idx="49">
                  <c:v>2.4499999999999993</c:v>
                </c:pt>
                <c:pt idx="50">
                  <c:v>2.499999999999999</c:v>
                </c:pt>
                <c:pt idx="51">
                  <c:v>2.549999999999999</c:v>
                </c:pt>
                <c:pt idx="52">
                  <c:v>2.5999999999999988</c:v>
                </c:pt>
                <c:pt idx="53">
                  <c:v>2.6499999999999986</c:v>
                </c:pt>
                <c:pt idx="54">
                  <c:v>2.6999999999999984</c:v>
                </c:pt>
                <c:pt idx="55">
                  <c:v>2.7499999999999982</c:v>
                </c:pt>
                <c:pt idx="56">
                  <c:v>2.799999999999998</c:v>
                </c:pt>
                <c:pt idx="57">
                  <c:v>2.849999999999998</c:v>
                </c:pt>
                <c:pt idx="58">
                  <c:v>2.8999999999999977</c:v>
                </c:pt>
                <c:pt idx="59">
                  <c:v>2.9499999999999975</c:v>
                </c:pt>
                <c:pt idx="60">
                  <c:v>2.9999999999999973</c:v>
                </c:pt>
                <c:pt idx="61">
                  <c:v>3.049999999999997</c:v>
                </c:pt>
                <c:pt idx="62">
                  <c:v>3.099999999999997</c:v>
                </c:pt>
                <c:pt idx="63">
                  <c:v>3.149999999999997</c:v>
                </c:pt>
                <c:pt idx="64">
                  <c:v>3.1999999999999966</c:v>
                </c:pt>
                <c:pt idx="65">
                  <c:v>3.2499999999999964</c:v>
                </c:pt>
                <c:pt idx="66">
                  <c:v>3.2999999999999963</c:v>
                </c:pt>
                <c:pt idx="67">
                  <c:v>3.349999999999996</c:v>
                </c:pt>
                <c:pt idx="68">
                  <c:v>3.399999999999996</c:v>
                </c:pt>
                <c:pt idx="69">
                  <c:v>3.4499999999999957</c:v>
                </c:pt>
                <c:pt idx="70">
                  <c:v>3.4999999999999956</c:v>
                </c:pt>
                <c:pt idx="71">
                  <c:v>3.5499999999999954</c:v>
                </c:pt>
                <c:pt idx="72">
                  <c:v>3.599999999999995</c:v>
                </c:pt>
                <c:pt idx="73">
                  <c:v>3.649999999999995</c:v>
                </c:pt>
                <c:pt idx="74">
                  <c:v>3.699999999999995</c:v>
                </c:pt>
                <c:pt idx="75">
                  <c:v>3.7499999999999947</c:v>
                </c:pt>
                <c:pt idx="76">
                  <c:v>3.7999999999999945</c:v>
                </c:pt>
                <c:pt idx="77">
                  <c:v>3.8499999999999943</c:v>
                </c:pt>
                <c:pt idx="78">
                  <c:v>3.899999999999994</c:v>
                </c:pt>
                <c:pt idx="79">
                  <c:v>3.949999999999994</c:v>
                </c:pt>
                <c:pt idx="80">
                  <c:v>3.999999999999994</c:v>
                </c:pt>
                <c:pt idx="81">
                  <c:v>4.049999999999994</c:v>
                </c:pt>
                <c:pt idx="82">
                  <c:v>4.099999999999993</c:v>
                </c:pt>
                <c:pt idx="83">
                  <c:v>4.149999999999993</c:v>
                </c:pt>
                <c:pt idx="84">
                  <c:v>4.199999999999993</c:v>
                </c:pt>
                <c:pt idx="85">
                  <c:v>4.249999999999993</c:v>
                </c:pt>
                <c:pt idx="86">
                  <c:v>4.299999999999993</c:v>
                </c:pt>
                <c:pt idx="87">
                  <c:v>4.3499999999999925</c:v>
                </c:pt>
                <c:pt idx="88">
                  <c:v>4.399999999999992</c:v>
                </c:pt>
                <c:pt idx="89">
                  <c:v>4.449999999999992</c:v>
                </c:pt>
                <c:pt idx="90">
                  <c:v>4.499999999999992</c:v>
                </c:pt>
                <c:pt idx="91">
                  <c:v>4.549999999999992</c:v>
                </c:pt>
                <c:pt idx="92">
                  <c:v>4.599999999999992</c:v>
                </c:pt>
                <c:pt idx="93">
                  <c:v>4.6499999999999915</c:v>
                </c:pt>
                <c:pt idx="94">
                  <c:v>4.699999999999991</c:v>
                </c:pt>
                <c:pt idx="95">
                  <c:v>4.749999999999991</c:v>
                </c:pt>
                <c:pt idx="96">
                  <c:v>4.799999999999991</c:v>
                </c:pt>
                <c:pt idx="97">
                  <c:v>4.849999999999991</c:v>
                </c:pt>
                <c:pt idx="98">
                  <c:v>4.899999999999991</c:v>
                </c:pt>
                <c:pt idx="99">
                  <c:v>4.94999999999999</c:v>
                </c:pt>
                <c:pt idx="100">
                  <c:v>4.99999999999999</c:v>
                </c:pt>
              </c:numCache>
            </c:numRef>
          </c:xVal>
          <c:yVal>
            <c:numRef>
              <c:f>Symulacje!$F$251:$F$351</c:f>
              <c:numCache>
                <c:ptCount val="101"/>
                <c:pt idx="0">
                  <c:v>0</c:v>
                </c:pt>
                <c:pt idx="1">
                  <c:v>2.8980942878570612</c:v>
                </c:pt>
                <c:pt idx="2">
                  <c:v>5.871112619808709</c:v>
                </c:pt>
                <c:pt idx="3">
                  <c:v>8.918021554238655</c:v>
                </c:pt>
                <c:pt idx="4">
                  <c:v>12.03754114515358</c:v>
                </c:pt>
                <c:pt idx="5">
                  <c:v>15.228139070977088</c:v>
                </c:pt>
                <c:pt idx="6">
                  <c:v>18.488026317393018</c:v>
                </c:pt>
                <c:pt idx="7">
                  <c:v>21.81515456728807</c:v>
                </c:pt>
                <c:pt idx="8">
                  <c:v>25.207215438311174</c:v>
                </c:pt>
                <c:pt idx="9">
                  <c:v>28.66164169233354</c:v>
                </c:pt>
                <c:pt idx="10">
                  <c:v>32.17561052118091</c:v>
                </c:pt>
                <c:pt idx="11">
                  <c:v>35.74604898955092</c:v>
                </c:pt>
                <c:pt idx="12">
                  <c:v>39.369641689272285</c:v>
                </c:pt>
                <c:pt idx="13">
                  <c:v>43.042840629376116</c:v>
                </c:pt>
                <c:pt idx="14">
                  <c:v>46.76187735431974</c:v>
                </c:pt>
                <c:pt idx="15">
                  <c:v>50.5227772487278</c:v>
                </c:pt>
                <c:pt idx="16">
                  <c:v>54.32137595189433</c:v>
                </c:pt>
                <c:pt idx="17">
                  <c:v>58.153337769807585</c:v>
                </c:pt>
                <c:pt idx="18">
                  <c:v>62.0141759374631</c:v>
                </c:pt>
                <c:pt idx="19">
                  <c:v>65.89927455060607</c:v>
                </c:pt>
                <c:pt idx="20">
                  <c:v>69.80391195468239</c:v>
                </c:pt>
                <c:pt idx="21">
                  <c:v>73.72328535054854</c:v>
                </c:pt>
                <c:pt idx="22">
                  <c:v>77.65253635220425</c:v>
                </c:pt>
                <c:pt idx="23">
                  <c:v>81.58677721219375</c:v>
                </c:pt>
                <c:pt idx="24">
                  <c:v>85.52111741597457</c:v>
                </c:pt>
                <c:pt idx="25">
                  <c:v>89.45069033794084</c:v>
                </c:pt>
                <c:pt idx="26">
                  <c:v>93.37067964920648</c:v>
                </c:pt>
                <c:pt idx="27">
                  <c:v>97.27634517082346</c:v>
                </c:pt>
                <c:pt idx="28">
                  <c:v>101.16418783931195</c:v>
                </c:pt>
                <c:pt idx="29">
                  <c:v>105.03335152782624</c:v>
                </c:pt>
                <c:pt idx="30">
                  <c:v>108.88313681198413</c:v>
                </c:pt>
                <c:pt idx="31">
                  <c:v>112.71290713229419</c:v>
                </c:pt>
                <c:pt idx="32">
                  <c:v>116.52209098587414</c:v>
                </c:pt>
                <c:pt idx="33">
                  <c:v>120.31018411937994</c:v>
                </c:pt>
                <c:pt idx="34">
                  <c:v>124.07675174007609</c:v>
                </c:pt>
                <c:pt idx="35">
                  <c:v>127.82143076486578</c:v>
                </c:pt>
                <c:pt idx="36">
                  <c:v>131.5439321303476</c:v>
                </c:pt>
                <c:pt idx="37">
                  <c:v>135.2440431906443</c:v>
                </c:pt>
                <c:pt idx="38">
                  <c:v>138.92163023394602</c:v>
                </c:pt>
                <c:pt idx="39">
                  <c:v>142.57664115353373</c:v>
                </c:pt>
                <c:pt idx="40">
                  <c:v>146.20910831463283</c:v>
                </c:pt>
                <c:pt idx="41">
                  <c:v>149.81915166495807</c:v>
                </c:pt>
                <c:pt idx="42">
                  <c:v>153.40698214445695</c:v>
                </c:pt>
                <c:pt idx="43">
                  <c:v>156.97290545879625</c:v>
                </c:pt>
                <c:pt idx="44">
                  <c:v>160.51732629189183</c:v>
                </c:pt>
                <c:pt idx="45">
                  <c:v>164.0407530456614</c:v>
                </c:pt>
                <c:pt idx="46">
                  <c:v>167.54380321070118</c:v>
                </c:pt>
                <c:pt idx="47">
                  <c:v>171.02720949040776</c:v>
                </c:pt>
                <c:pt idx="48">
                  <c:v>174.49182682402596</c:v>
                </c:pt>
                <c:pt idx="49">
                  <c:v>177.93864048228707</c:v>
                </c:pt>
                <c:pt idx="50">
                  <c:v>181.36877544411036</c:v>
                </c:pt>
                <c:pt idx="51">
                  <c:v>184.78350730610737</c:v>
                </c:pt>
                <c:pt idx="52">
                  <c:v>188.18427503075628</c:v>
                </c:pt>
                <c:pt idx="53">
                  <c:v>191.5726959072889</c:v>
                </c:pt>
                <c:pt idx="54">
                  <c:v>194.95058318580405</c:v>
                </c:pt>
                <c:pt idx="55">
                  <c:v>198.31996695560755</c:v>
                </c:pt>
                <c:pt idx="56">
                  <c:v>201.68311898104528</c:v>
                </c:pt>
                <c:pt idx="57">
                  <c:v>205.04258239278175</c:v>
                </c:pt>
                <c:pt idx="58">
                  <c:v>208.40120737431081</c:v>
                </c:pt>
                <c:pt idx="59">
                  <c:v>211.76219430306253</c:v>
                </c:pt>
                <c:pt idx="60">
                  <c:v>215.12914623191543</c:v>
                </c:pt>
                <c:pt idx="61">
                  <c:v>218.5061331718978</c:v>
                </c:pt>
                <c:pt idx="62">
                  <c:v>221.89777142069468</c:v>
                </c:pt>
                <c:pt idx="63">
                  <c:v>225.30932226276428</c:v>
                </c:pt>
                <c:pt idx="64">
                  <c:v>228.74681587696145</c:v>
                </c:pt>
                <c:pt idx="65">
                  <c:v>232.2172084248774</c:v>
                </c:pt>
                <c:pt idx="66">
                  <c:v>235.72858336082692</c:v>
                </c:pt>
                <c:pt idx="67">
                  <c:v>239.29041247268762</c:v>
                </c:pt>
                <c:pt idx="68">
                  <c:v>242.91389877038515</c:v>
                </c:pt>
                <c:pt idx="69">
                  <c:v>246.61243325968556</c:v>
                </c:pt>
                <c:pt idx="70">
                  <c:v>250.40221275080003</c:v>
                </c:pt>
                <c:pt idx="71">
                  <c:v>254.3030891460486</c:v>
                </c:pt>
                <c:pt idx="72">
                  <c:v>258.33975676615097</c:v>
                </c:pt>
                <c:pt idx="73">
                  <c:v>262.54343976612233</c:v>
                </c:pt>
                <c:pt idx="74">
                  <c:v>266.95432302771684</c:v>
                </c:pt>
                <c:pt idx="75">
                  <c:v>271.6250700780448</c:v>
                </c:pt>
                <c:pt idx="76">
                  <c:v>276.6258047048975</c:v>
                </c:pt>
                <c:pt idx="77">
                  <c:v>282.0504288223585</c:v>
                </c:pt>
                <c:pt idx="78">
                  <c:v>288.0207717228943</c:v>
                </c:pt>
                <c:pt idx="79">
                  <c:v>294.6669623028432</c:v>
                </c:pt>
                <c:pt idx="80">
                  <c:v>301.9686090220251</c:v>
                </c:pt>
                <c:pt idx="81">
                  <c:v>308.95101575305705</c:v>
                </c:pt>
                <c:pt idx="82">
                  <c:v>312.2664839149655</c:v>
                </c:pt>
                <c:pt idx="83">
                  <c:v>312.14205848030014</c:v>
                </c:pt>
                <c:pt idx="84">
                  <c:v>312.1616993358941</c:v>
                </c:pt>
                <c:pt idx="85">
                  <c:v>312.1586541459937</c:v>
                </c:pt>
                <c:pt idx="86">
                  <c:v>312.15912765966567</c:v>
                </c:pt>
                <c:pt idx="87">
                  <c:v>312.1590540634463</c:v>
                </c:pt>
                <c:pt idx="88">
                  <c:v>312.159065502994</c:v>
                </c:pt>
                <c:pt idx="89">
                  <c:v>312.15906372488865</c:v>
                </c:pt>
                <c:pt idx="90">
                  <c:v>312.15906400126886</c:v>
                </c:pt>
                <c:pt idx="91">
                  <c:v>312.1590639583096</c:v>
                </c:pt>
                <c:pt idx="92">
                  <c:v>312.159063964987</c:v>
                </c:pt>
                <c:pt idx="93">
                  <c:v>312.1590639639491</c:v>
                </c:pt>
                <c:pt idx="94">
                  <c:v>312.15906396411043</c:v>
                </c:pt>
                <c:pt idx="95">
                  <c:v>312.15906396408536</c:v>
                </c:pt>
                <c:pt idx="96">
                  <c:v>312.1590639640893</c:v>
                </c:pt>
                <c:pt idx="97">
                  <c:v>312.15906396408866</c:v>
                </c:pt>
                <c:pt idx="98">
                  <c:v>312.1590639640887</c:v>
                </c:pt>
                <c:pt idx="99">
                  <c:v>312.1590639640887</c:v>
                </c:pt>
                <c:pt idx="100">
                  <c:v>312.1590639640887</c:v>
                </c:pt>
              </c:numCache>
            </c:numRef>
          </c:yVal>
          <c:smooth val="1"/>
        </c:ser>
        <c:ser>
          <c:idx val="19"/>
          <c:order val="1"/>
          <c:tx>
            <c:v>I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Symulacje!$C$251:$C$351</c:f>
              <c:numCache>
                <c:ptCount val="10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0.39999999999999997</c:v>
                </c:pt>
                <c:pt idx="9">
                  <c:v>0.44999999999999996</c:v>
                </c:pt>
                <c:pt idx="10">
                  <c:v>0.49999999999999994</c:v>
                </c:pt>
                <c:pt idx="11">
                  <c:v>0.5499999999999999</c:v>
                </c:pt>
                <c:pt idx="12">
                  <c:v>0.6</c:v>
                </c:pt>
                <c:pt idx="13">
                  <c:v>0.65</c:v>
                </c:pt>
                <c:pt idx="14">
                  <c:v>0.7000000000000001</c:v>
                </c:pt>
                <c:pt idx="15">
                  <c:v>0.7500000000000001</c:v>
                </c:pt>
                <c:pt idx="16">
                  <c:v>0.8000000000000002</c:v>
                </c:pt>
                <c:pt idx="17">
                  <c:v>0.8500000000000002</c:v>
                </c:pt>
                <c:pt idx="18">
                  <c:v>0.9000000000000002</c:v>
                </c:pt>
                <c:pt idx="19">
                  <c:v>0.9500000000000003</c:v>
                </c:pt>
                <c:pt idx="20">
                  <c:v>1.0000000000000002</c:v>
                </c:pt>
                <c:pt idx="21">
                  <c:v>1.0500000000000003</c:v>
                </c:pt>
                <c:pt idx="22">
                  <c:v>1.1000000000000003</c:v>
                </c:pt>
                <c:pt idx="23">
                  <c:v>1.1500000000000004</c:v>
                </c:pt>
                <c:pt idx="24">
                  <c:v>1.2000000000000004</c:v>
                </c:pt>
                <c:pt idx="25">
                  <c:v>1.2500000000000004</c:v>
                </c:pt>
                <c:pt idx="26">
                  <c:v>1.3000000000000005</c:v>
                </c:pt>
                <c:pt idx="27">
                  <c:v>1.3500000000000005</c:v>
                </c:pt>
                <c:pt idx="28">
                  <c:v>1.4000000000000006</c:v>
                </c:pt>
                <c:pt idx="29">
                  <c:v>1.4500000000000006</c:v>
                </c:pt>
                <c:pt idx="30">
                  <c:v>1.5000000000000007</c:v>
                </c:pt>
                <c:pt idx="31">
                  <c:v>1.5500000000000007</c:v>
                </c:pt>
                <c:pt idx="32">
                  <c:v>1.6000000000000008</c:v>
                </c:pt>
                <c:pt idx="33">
                  <c:v>1.6500000000000008</c:v>
                </c:pt>
                <c:pt idx="34">
                  <c:v>1.7000000000000008</c:v>
                </c:pt>
                <c:pt idx="35">
                  <c:v>1.7500000000000009</c:v>
                </c:pt>
                <c:pt idx="36">
                  <c:v>1.800000000000001</c:v>
                </c:pt>
                <c:pt idx="37">
                  <c:v>1.850000000000001</c:v>
                </c:pt>
                <c:pt idx="38">
                  <c:v>1.900000000000001</c:v>
                </c:pt>
                <c:pt idx="39">
                  <c:v>1.950000000000001</c:v>
                </c:pt>
                <c:pt idx="40">
                  <c:v>2.000000000000001</c:v>
                </c:pt>
                <c:pt idx="41">
                  <c:v>2.0500000000000007</c:v>
                </c:pt>
                <c:pt idx="42">
                  <c:v>2.1000000000000005</c:v>
                </c:pt>
                <c:pt idx="43">
                  <c:v>2.1500000000000004</c:v>
                </c:pt>
                <c:pt idx="44">
                  <c:v>2.2</c:v>
                </c:pt>
                <c:pt idx="45">
                  <c:v>2.25</c:v>
                </c:pt>
                <c:pt idx="46">
                  <c:v>2.3</c:v>
                </c:pt>
                <c:pt idx="47">
                  <c:v>2.3499999999999996</c:v>
                </c:pt>
                <c:pt idx="48">
                  <c:v>2.3999999999999995</c:v>
                </c:pt>
                <c:pt idx="49">
                  <c:v>2.4499999999999993</c:v>
                </c:pt>
                <c:pt idx="50">
                  <c:v>2.499999999999999</c:v>
                </c:pt>
                <c:pt idx="51">
                  <c:v>2.549999999999999</c:v>
                </c:pt>
                <c:pt idx="52">
                  <c:v>2.5999999999999988</c:v>
                </c:pt>
                <c:pt idx="53">
                  <c:v>2.6499999999999986</c:v>
                </c:pt>
                <c:pt idx="54">
                  <c:v>2.6999999999999984</c:v>
                </c:pt>
                <c:pt idx="55">
                  <c:v>2.7499999999999982</c:v>
                </c:pt>
                <c:pt idx="56">
                  <c:v>2.799999999999998</c:v>
                </c:pt>
                <c:pt idx="57">
                  <c:v>2.849999999999998</c:v>
                </c:pt>
                <c:pt idx="58">
                  <c:v>2.8999999999999977</c:v>
                </c:pt>
                <c:pt idx="59">
                  <c:v>2.9499999999999975</c:v>
                </c:pt>
                <c:pt idx="60">
                  <c:v>2.9999999999999973</c:v>
                </c:pt>
                <c:pt idx="61">
                  <c:v>3.049999999999997</c:v>
                </c:pt>
                <c:pt idx="62">
                  <c:v>3.099999999999997</c:v>
                </c:pt>
                <c:pt idx="63">
                  <c:v>3.149999999999997</c:v>
                </c:pt>
                <c:pt idx="64">
                  <c:v>3.1999999999999966</c:v>
                </c:pt>
                <c:pt idx="65">
                  <c:v>3.2499999999999964</c:v>
                </c:pt>
                <c:pt idx="66">
                  <c:v>3.2999999999999963</c:v>
                </c:pt>
                <c:pt idx="67">
                  <c:v>3.349999999999996</c:v>
                </c:pt>
                <c:pt idx="68">
                  <c:v>3.399999999999996</c:v>
                </c:pt>
                <c:pt idx="69">
                  <c:v>3.4499999999999957</c:v>
                </c:pt>
                <c:pt idx="70">
                  <c:v>3.4999999999999956</c:v>
                </c:pt>
                <c:pt idx="71">
                  <c:v>3.5499999999999954</c:v>
                </c:pt>
                <c:pt idx="72">
                  <c:v>3.599999999999995</c:v>
                </c:pt>
                <c:pt idx="73">
                  <c:v>3.649999999999995</c:v>
                </c:pt>
                <c:pt idx="74">
                  <c:v>3.699999999999995</c:v>
                </c:pt>
                <c:pt idx="75">
                  <c:v>3.7499999999999947</c:v>
                </c:pt>
                <c:pt idx="76">
                  <c:v>3.7999999999999945</c:v>
                </c:pt>
                <c:pt idx="77">
                  <c:v>3.8499999999999943</c:v>
                </c:pt>
                <c:pt idx="78">
                  <c:v>3.899999999999994</c:v>
                </c:pt>
                <c:pt idx="79">
                  <c:v>3.949999999999994</c:v>
                </c:pt>
                <c:pt idx="80">
                  <c:v>3.999999999999994</c:v>
                </c:pt>
                <c:pt idx="81">
                  <c:v>4.049999999999994</c:v>
                </c:pt>
                <c:pt idx="82">
                  <c:v>4.099999999999993</c:v>
                </c:pt>
                <c:pt idx="83">
                  <c:v>4.149999999999993</c:v>
                </c:pt>
                <c:pt idx="84">
                  <c:v>4.199999999999993</c:v>
                </c:pt>
                <c:pt idx="85">
                  <c:v>4.249999999999993</c:v>
                </c:pt>
                <c:pt idx="86">
                  <c:v>4.299999999999993</c:v>
                </c:pt>
                <c:pt idx="87">
                  <c:v>4.3499999999999925</c:v>
                </c:pt>
                <c:pt idx="88">
                  <c:v>4.399999999999992</c:v>
                </c:pt>
                <c:pt idx="89">
                  <c:v>4.449999999999992</c:v>
                </c:pt>
                <c:pt idx="90">
                  <c:v>4.499999999999992</c:v>
                </c:pt>
                <c:pt idx="91">
                  <c:v>4.549999999999992</c:v>
                </c:pt>
                <c:pt idx="92">
                  <c:v>4.599999999999992</c:v>
                </c:pt>
                <c:pt idx="93">
                  <c:v>4.6499999999999915</c:v>
                </c:pt>
                <c:pt idx="94">
                  <c:v>4.699999999999991</c:v>
                </c:pt>
                <c:pt idx="95">
                  <c:v>4.749999999999991</c:v>
                </c:pt>
                <c:pt idx="96">
                  <c:v>4.799999999999991</c:v>
                </c:pt>
                <c:pt idx="97">
                  <c:v>4.849999999999991</c:v>
                </c:pt>
                <c:pt idx="98">
                  <c:v>4.899999999999991</c:v>
                </c:pt>
                <c:pt idx="99">
                  <c:v>4.94999999999999</c:v>
                </c:pt>
                <c:pt idx="100">
                  <c:v>4.99999999999999</c:v>
                </c:pt>
              </c:numCache>
            </c:numRef>
          </c:xVal>
          <c:yVal>
            <c:numRef>
              <c:f>Symulacje!$W$251:$W$351</c:f>
              <c:numCache>
                <c:ptCount val="101"/>
                <c:pt idx="0">
                  <c:v>717.3649122807019</c:v>
                </c:pt>
                <c:pt idx="1">
                  <c:v>716.8862486749641</c:v>
                </c:pt>
                <c:pt idx="2">
                  <c:v>716.3881819323899</c:v>
                </c:pt>
                <c:pt idx="3">
                  <c:v>715.8701749800061</c:v>
                </c:pt>
                <c:pt idx="4">
                  <c:v>715.3316980902749</c:v>
                </c:pt>
                <c:pt idx="5">
                  <c:v>714.7722311883346</c:v>
                </c:pt>
                <c:pt idx="6">
                  <c:v>714.1912662907904</c:v>
                </c:pt>
                <c:pt idx="7">
                  <c:v>713.5883100689899</c:v>
                </c:pt>
                <c:pt idx="8">
                  <c:v>712.9628865275913</c:v>
                </c:pt>
                <c:pt idx="9">
                  <c:v>712.3145397869791</c:v>
                </c:pt>
                <c:pt idx="10">
                  <c:v>711.6428369557123</c:v>
                </c:pt>
                <c:pt idx="11">
                  <c:v>710.9473710767487</c:v>
                </c:pt>
                <c:pt idx="12">
                  <c:v>710.2277641287073</c:v>
                </c:pt>
                <c:pt idx="13">
                  <c:v>709.4836700609351</c:v>
                </c:pt>
                <c:pt idx="14">
                  <c:v>708.7147778387026</c:v>
                </c:pt>
                <c:pt idx="15">
                  <c:v>707.9208144725081</c:v>
                </c:pt>
                <c:pt idx="16">
                  <c:v>707.1015480032657</c:v>
                </c:pt>
                <c:pt idx="17">
                  <c:v>706.2567904131793</c:v>
                </c:pt>
                <c:pt idx="18">
                  <c:v>705.3864004303911</c:v>
                </c:pt>
                <c:pt idx="19">
                  <c:v>704.4902861941346</c:v>
                </c:pt>
                <c:pt idx="20">
                  <c:v>703.5684077461526</c:v>
                </c:pt>
                <c:pt idx="21">
                  <c:v>702.6207793136557</c:v>
                </c:pt>
                <c:pt idx="22">
                  <c:v>701.6474713491101</c:v>
                </c:pt>
                <c:pt idx="23">
                  <c:v>700.6486122927513</c:v>
                </c:pt>
                <c:pt idx="24">
                  <c:v>699.6243900249164</c:v>
                </c:pt>
                <c:pt idx="25">
                  <c:v>698.5750529771409</c:v>
                </c:pt>
                <c:pt idx="26">
                  <c:v>697.5009108734605</c:v>
                </c:pt>
                <c:pt idx="27">
                  <c:v>696.4023350765066</c:v>
                </c:pt>
                <c:pt idx="28">
                  <c:v>695.279424848585</c:v>
                </c:pt>
                <c:pt idx="29">
                  <c:v>694.1315469298529</c:v>
                </c:pt>
                <c:pt idx="30">
                  <c:v>692.9580016689371</c:v>
                </c:pt>
                <c:pt idx="31">
                  <c:v>691.7580457734098</c:v>
                </c:pt>
                <c:pt idx="32">
                  <c:v>690.5308879649789</c:v>
                </c:pt>
                <c:pt idx="33">
                  <c:v>689.2756841452407</c:v>
                </c:pt>
                <c:pt idx="34">
                  <c:v>687.9915320076673</c:v>
                </c:pt>
                <c:pt idx="35">
                  <c:v>686.6774650213241</c:v>
                </c:pt>
                <c:pt idx="36">
                  <c:v>685.3324456997389</c:v>
                </c:pt>
                <c:pt idx="37">
                  <c:v>683.9553580539925</c:v>
                </c:pt>
                <c:pt idx="38">
                  <c:v>682.5449991119481</c:v>
                </c:pt>
                <c:pt idx="39">
                  <c:v>681.1000693649905</c:v>
                </c:pt>
                <c:pt idx="40">
                  <c:v>679.6191619789118</c:v>
                </c:pt>
                <c:pt idx="41">
                  <c:v>678.1007505756909</c:v>
                </c:pt>
                <c:pt idx="42">
                  <c:v>676.543175356642</c:v>
                </c:pt>
                <c:pt idx="43">
                  <c:v>674.9446272931759</c:v>
                </c:pt>
                <c:pt idx="44">
                  <c:v>673.3031300572319</c:v>
                </c:pt>
                <c:pt idx="45">
                  <c:v>671.6165192967197</c:v>
                </c:pt>
                <c:pt idx="46">
                  <c:v>669.8824187787249</c:v>
                </c:pt>
                <c:pt idx="47">
                  <c:v>668.0982128204348</c:v>
                </c:pt>
                <c:pt idx="48">
                  <c:v>666.261014299036</c:v>
                </c:pt>
                <c:pt idx="49">
                  <c:v>664.3676273696872</c:v>
                </c:pt>
                <c:pt idx="50">
                  <c:v>662.4145038150576</c:v>
                </c:pt>
                <c:pt idx="51">
                  <c:v>660.3976916873662</c:v>
                </c:pt>
                <c:pt idx="52">
                  <c:v>658.3127745661386</c:v>
                </c:pt>
                <c:pt idx="53">
                  <c:v>656.1547993170888</c:v>
                </c:pt>
                <c:pt idx="54">
                  <c:v>653.9181896652485</c:v>
                </c:pt>
                <c:pt idx="55">
                  <c:v>651.5966421407742</c:v>
                </c:pt>
                <c:pt idx="56">
                  <c:v>649.1829999511884</c:v>
                </c:pt>
                <c:pt idx="57">
                  <c:v>646.669098982826</c:v>
                </c:pt>
                <c:pt idx="58">
                  <c:v>644.0455782977941</c:v>
                </c:pt>
                <c:pt idx="59">
                  <c:v>641.3016449672591</c:v>
                </c:pt>
                <c:pt idx="60">
                  <c:v>638.424779565</c:v>
                </c:pt>
                <c:pt idx="61">
                  <c:v>635.4003636811141</c:v>
                </c:pt>
                <c:pt idx="62">
                  <c:v>632.2112037055063</c:v>
                </c:pt>
                <c:pt idx="63">
                  <c:v>628.8369147828009</c:v>
                </c:pt>
                <c:pt idx="64">
                  <c:v>625.2531135160104</c:v>
                </c:pt>
                <c:pt idx="65">
                  <c:v>621.4303448661102</c:v>
                </c:pt>
                <c:pt idx="66">
                  <c:v>617.332633043317</c:v>
                </c:pt>
                <c:pt idx="67">
                  <c:v>612.9154899485573</c:v>
                </c:pt>
                <c:pt idx="68">
                  <c:v>608.1231237049398</c:v>
                </c:pt>
                <c:pt idx="69">
                  <c:v>602.8844382232679</c:v>
                </c:pt>
                <c:pt idx="70">
                  <c:v>597.107154000251</c:v>
                </c:pt>
                <c:pt idx="71">
                  <c:v>590.6689152726541</c:v>
                </c:pt>
                <c:pt idx="72">
                  <c:v>583.4033841600036</c:v>
                </c:pt>
                <c:pt idx="73">
                  <c:v>575.0776377834737</c:v>
                </c:pt>
                <c:pt idx="74">
                  <c:v>565.3537180563446</c:v>
                </c:pt>
                <c:pt idx="75">
                  <c:v>553.7195890767641</c:v>
                </c:pt>
                <c:pt idx="76">
                  <c:v>539.3568640859339</c:v>
                </c:pt>
                <c:pt idx="77">
                  <c:v>520.8668876251797</c:v>
                </c:pt>
                <c:pt idx="78">
                  <c:v>495.6489950361719</c:v>
                </c:pt>
                <c:pt idx="79">
                  <c:v>458.3454767193945</c:v>
                </c:pt>
                <c:pt idx="80">
                  <c:v>396.81317817541174</c:v>
                </c:pt>
                <c:pt idx="81">
                  <c:v>287.6406669068646</c:v>
                </c:pt>
                <c:pt idx="82">
                  <c:v>178.29049530838245</c:v>
                </c:pt>
                <c:pt idx="83">
                  <c:v>184.24360350108148</c:v>
                </c:pt>
                <c:pt idx="84">
                  <c:v>183.3200764029127</c:v>
                </c:pt>
                <c:pt idx="85">
                  <c:v>183.46365065251734</c:v>
                </c:pt>
                <c:pt idx="86">
                  <c:v>183.44133485498747</c:v>
                </c:pt>
                <c:pt idx="87">
                  <c:v>183.4448035309328</c:v>
                </c:pt>
                <c:pt idx="88">
                  <c:v>183.44426437713048</c:v>
                </c:pt>
                <c:pt idx="89">
                  <c:v>183.44434818059884</c:v>
                </c:pt>
                <c:pt idx="90">
                  <c:v>183.44433515459127</c:v>
                </c:pt>
                <c:pt idx="91">
                  <c:v>183.44433717929283</c:v>
                </c:pt>
                <c:pt idx="92">
                  <c:v>183.44433686458262</c:v>
                </c:pt>
                <c:pt idx="93">
                  <c:v>183.44433691349894</c:v>
                </c:pt>
                <c:pt idx="94">
                  <c:v>183.44433690589597</c:v>
                </c:pt>
                <c:pt idx="95">
                  <c:v>183.44433690707785</c:v>
                </c:pt>
                <c:pt idx="96">
                  <c:v>183.44433690689223</c:v>
                </c:pt>
                <c:pt idx="97">
                  <c:v>183.44433690692182</c:v>
                </c:pt>
                <c:pt idx="98">
                  <c:v>183.44433690691852</c:v>
                </c:pt>
                <c:pt idx="99">
                  <c:v>183.44433690691852</c:v>
                </c:pt>
                <c:pt idx="100">
                  <c:v>183.44433690691852</c:v>
                </c:pt>
              </c:numCache>
            </c:numRef>
          </c:yVal>
          <c:smooth val="1"/>
        </c:ser>
        <c:axId val="50634496"/>
        <c:axId val="53057281"/>
      </c:scatterChart>
      <c:valAx>
        <c:axId val="50634496"/>
        <c:scaling>
          <c:orientation val="minMax"/>
          <c:max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Arial CE"/>
                    <a:ea typeface="Arial CE"/>
                    <a:cs typeface="Arial CE"/>
                  </a:rPr>
                  <a:t>t [s]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057281"/>
        <c:crosses val="autoZero"/>
        <c:crossBetween val="midCat"/>
        <c:dispUnits/>
      </c:valAx>
      <c:valAx>
        <c:axId val="530572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Arial CE"/>
                    <a:ea typeface="Arial CE"/>
                    <a:cs typeface="Arial CE"/>
                  </a:rPr>
                  <a:t>I [A], omega [1/s]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063449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55"/>
          <c:y val="0.19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"/>
          <c:y val="0.02625"/>
          <c:w val="0.902"/>
          <c:h val="0.89025"/>
        </c:manualLayout>
      </c:layout>
      <c:scatterChart>
        <c:scatterStyle val="smooth"/>
        <c:varyColors val="0"/>
        <c:ser>
          <c:idx val="9"/>
          <c:order val="0"/>
          <c:tx>
            <c:v>H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Symulacje!$C$251:$C$351</c:f>
              <c:numCache>
                <c:ptCount val="10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0.39999999999999997</c:v>
                </c:pt>
                <c:pt idx="9">
                  <c:v>0.44999999999999996</c:v>
                </c:pt>
                <c:pt idx="10">
                  <c:v>0.49999999999999994</c:v>
                </c:pt>
                <c:pt idx="11">
                  <c:v>0.5499999999999999</c:v>
                </c:pt>
                <c:pt idx="12">
                  <c:v>0.6</c:v>
                </c:pt>
                <c:pt idx="13">
                  <c:v>0.65</c:v>
                </c:pt>
                <c:pt idx="14">
                  <c:v>0.7000000000000001</c:v>
                </c:pt>
                <c:pt idx="15">
                  <c:v>0.7500000000000001</c:v>
                </c:pt>
                <c:pt idx="16">
                  <c:v>0.8000000000000002</c:v>
                </c:pt>
                <c:pt idx="17">
                  <c:v>0.8500000000000002</c:v>
                </c:pt>
                <c:pt idx="18">
                  <c:v>0.9000000000000002</c:v>
                </c:pt>
                <c:pt idx="19">
                  <c:v>0.9500000000000003</c:v>
                </c:pt>
                <c:pt idx="20">
                  <c:v>1.0000000000000002</c:v>
                </c:pt>
                <c:pt idx="21">
                  <c:v>1.0500000000000003</c:v>
                </c:pt>
                <c:pt idx="22">
                  <c:v>1.1000000000000003</c:v>
                </c:pt>
                <c:pt idx="23">
                  <c:v>1.1500000000000004</c:v>
                </c:pt>
                <c:pt idx="24">
                  <c:v>1.2000000000000004</c:v>
                </c:pt>
                <c:pt idx="25">
                  <c:v>1.2500000000000004</c:v>
                </c:pt>
                <c:pt idx="26">
                  <c:v>1.3000000000000005</c:v>
                </c:pt>
                <c:pt idx="27">
                  <c:v>1.3500000000000005</c:v>
                </c:pt>
                <c:pt idx="28">
                  <c:v>1.4000000000000006</c:v>
                </c:pt>
                <c:pt idx="29">
                  <c:v>1.4500000000000006</c:v>
                </c:pt>
                <c:pt idx="30">
                  <c:v>1.5000000000000007</c:v>
                </c:pt>
                <c:pt idx="31">
                  <c:v>1.5500000000000007</c:v>
                </c:pt>
                <c:pt idx="32">
                  <c:v>1.6000000000000008</c:v>
                </c:pt>
                <c:pt idx="33">
                  <c:v>1.6500000000000008</c:v>
                </c:pt>
                <c:pt idx="34">
                  <c:v>1.7000000000000008</c:v>
                </c:pt>
                <c:pt idx="35">
                  <c:v>1.7500000000000009</c:v>
                </c:pt>
                <c:pt idx="36">
                  <c:v>1.800000000000001</c:v>
                </c:pt>
                <c:pt idx="37">
                  <c:v>1.850000000000001</c:v>
                </c:pt>
                <c:pt idx="38">
                  <c:v>1.900000000000001</c:v>
                </c:pt>
                <c:pt idx="39">
                  <c:v>1.950000000000001</c:v>
                </c:pt>
                <c:pt idx="40">
                  <c:v>2.000000000000001</c:v>
                </c:pt>
                <c:pt idx="41">
                  <c:v>2.0500000000000007</c:v>
                </c:pt>
                <c:pt idx="42">
                  <c:v>2.1000000000000005</c:v>
                </c:pt>
                <c:pt idx="43">
                  <c:v>2.1500000000000004</c:v>
                </c:pt>
                <c:pt idx="44">
                  <c:v>2.2</c:v>
                </c:pt>
                <c:pt idx="45">
                  <c:v>2.25</c:v>
                </c:pt>
                <c:pt idx="46">
                  <c:v>2.3</c:v>
                </c:pt>
                <c:pt idx="47">
                  <c:v>2.3499999999999996</c:v>
                </c:pt>
                <c:pt idx="48">
                  <c:v>2.3999999999999995</c:v>
                </c:pt>
                <c:pt idx="49">
                  <c:v>2.4499999999999993</c:v>
                </c:pt>
                <c:pt idx="50">
                  <c:v>2.499999999999999</c:v>
                </c:pt>
                <c:pt idx="51">
                  <c:v>2.549999999999999</c:v>
                </c:pt>
                <c:pt idx="52">
                  <c:v>2.5999999999999988</c:v>
                </c:pt>
                <c:pt idx="53">
                  <c:v>2.6499999999999986</c:v>
                </c:pt>
                <c:pt idx="54">
                  <c:v>2.6999999999999984</c:v>
                </c:pt>
                <c:pt idx="55">
                  <c:v>2.7499999999999982</c:v>
                </c:pt>
                <c:pt idx="56">
                  <c:v>2.799999999999998</c:v>
                </c:pt>
                <c:pt idx="57">
                  <c:v>2.849999999999998</c:v>
                </c:pt>
                <c:pt idx="58">
                  <c:v>2.8999999999999977</c:v>
                </c:pt>
                <c:pt idx="59">
                  <c:v>2.9499999999999975</c:v>
                </c:pt>
                <c:pt idx="60">
                  <c:v>2.9999999999999973</c:v>
                </c:pt>
                <c:pt idx="61">
                  <c:v>3.049999999999997</c:v>
                </c:pt>
                <c:pt idx="62">
                  <c:v>3.099999999999997</c:v>
                </c:pt>
                <c:pt idx="63">
                  <c:v>3.149999999999997</c:v>
                </c:pt>
                <c:pt idx="64">
                  <c:v>3.1999999999999966</c:v>
                </c:pt>
                <c:pt idx="65">
                  <c:v>3.2499999999999964</c:v>
                </c:pt>
                <c:pt idx="66">
                  <c:v>3.2999999999999963</c:v>
                </c:pt>
                <c:pt idx="67">
                  <c:v>3.349999999999996</c:v>
                </c:pt>
                <c:pt idx="68">
                  <c:v>3.399999999999996</c:v>
                </c:pt>
                <c:pt idx="69">
                  <c:v>3.4499999999999957</c:v>
                </c:pt>
                <c:pt idx="70">
                  <c:v>3.4999999999999956</c:v>
                </c:pt>
                <c:pt idx="71">
                  <c:v>3.5499999999999954</c:v>
                </c:pt>
                <c:pt idx="72">
                  <c:v>3.599999999999995</c:v>
                </c:pt>
                <c:pt idx="73">
                  <c:v>3.649999999999995</c:v>
                </c:pt>
                <c:pt idx="74">
                  <c:v>3.699999999999995</c:v>
                </c:pt>
                <c:pt idx="75">
                  <c:v>3.7499999999999947</c:v>
                </c:pt>
                <c:pt idx="76">
                  <c:v>3.7999999999999945</c:v>
                </c:pt>
                <c:pt idx="77">
                  <c:v>3.8499999999999943</c:v>
                </c:pt>
                <c:pt idx="78">
                  <c:v>3.899999999999994</c:v>
                </c:pt>
                <c:pt idx="79">
                  <c:v>3.949999999999994</c:v>
                </c:pt>
                <c:pt idx="80">
                  <c:v>3.999999999999994</c:v>
                </c:pt>
                <c:pt idx="81">
                  <c:v>4.049999999999994</c:v>
                </c:pt>
                <c:pt idx="82">
                  <c:v>4.099999999999993</c:v>
                </c:pt>
                <c:pt idx="83">
                  <c:v>4.149999999999993</c:v>
                </c:pt>
                <c:pt idx="84">
                  <c:v>4.199999999999993</c:v>
                </c:pt>
                <c:pt idx="85">
                  <c:v>4.249999999999993</c:v>
                </c:pt>
                <c:pt idx="86">
                  <c:v>4.299999999999993</c:v>
                </c:pt>
                <c:pt idx="87">
                  <c:v>4.3499999999999925</c:v>
                </c:pt>
                <c:pt idx="88">
                  <c:v>4.399999999999992</c:v>
                </c:pt>
                <c:pt idx="89">
                  <c:v>4.449999999999992</c:v>
                </c:pt>
                <c:pt idx="90">
                  <c:v>4.499999999999992</c:v>
                </c:pt>
                <c:pt idx="91">
                  <c:v>4.549999999999992</c:v>
                </c:pt>
                <c:pt idx="92">
                  <c:v>4.599999999999992</c:v>
                </c:pt>
                <c:pt idx="93">
                  <c:v>4.6499999999999915</c:v>
                </c:pt>
                <c:pt idx="94">
                  <c:v>4.699999999999991</c:v>
                </c:pt>
                <c:pt idx="95">
                  <c:v>4.749999999999991</c:v>
                </c:pt>
                <c:pt idx="96">
                  <c:v>4.799999999999991</c:v>
                </c:pt>
                <c:pt idx="97">
                  <c:v>4.849999999999991</c:v>
                </c:pt>
                <c:pt idx="98">
                  <c:v>4.899999999999991</c:v>
                </c:pt>
                <c:pt idx="99">
                  <c:v>4.94999999999999</c:v>
                </c:pt>
                <c:pt idx="100">
                  <c:v>4.99999999999999</c:v>
                </c:pt>
              </c:numCache>
            </c:numRef>
          </c:xVal>
          <c:yVal>
            <c:numRef>
              <c:f>Symulacje!$M$251:$M$351</c:f>
              <c:numCache>
                <c:ptCount val="101"/>
                <c:pt idx="0">
                  <c:v>0</c:v>
                </c:pt>
                <c:pt idx="1">
                  <c:v>0.0742064680559406</c:v>
                </c:pt>
                <c:pt idx="2">
                  <c:v>0.3045516651786441</c:v>
                </c:pt>
                <c:pt idx="3">
                  <c:v>0.7026811931566938</c:v>
                </c:pt>
                <c:pt idx="4">
                  <c:v>1.2802578099338986</c:v>
                </c:pt>
                <c:pt idx="5">
                  <c:v>2.0488769475105015</c:v>
                </c:pt>
                <c:pt idx="6">
                  <c:v>3.0199763224183287</c:v>
                </c:pt>
                <c:pt idx="7">
                  <c:v>4.204740421090521</c:v>
                </c:pt>
                <c:pt idx="8">
                  <c:v>5.614000813495161</c:v>
                </c:pt>
                <c:pt idx="9">
                  <c:v>7.258133411817837</c:v>
                </c:pt>
                <c:pt idx="10">
                  <c:v>9.14695394387206</c:v>
                </c:pt>
                <c:pt idx="11">
                  <c:v>11.28961304777449</c:v>
                </c:pt>
                <c:pt idx="12">
                  <c:v>13.694492509674026</c:v>
                </c:pt>
                <c:pt idx="13">
                  <c:v>16.369104254576232</c:v>
                </c:pt>
                <c:pt idx="14">
                  <c:v>19.319993756587415</c:v>
                </c:pt>
                <c:pt idx="15">
                  <c:v>22.5526495549204</c:v>
                </c:pt>
                <c:pt idx="16">
                  <c:v>26.07142054238337</c:v>
                </c:pt>
                <c:pt idx="17">
                  <c:v>29.879442631588798</c:v>
                </c:pt>
                <c:pt idx="18">
                  <c:v>33.9785762998852</c:v>
                </c:pt>
                <c:pt idx="19">
                  <c:v>38.36935636762297</c:v>
                </c:pt>
                <c:pt idx="20">
                  <c:v>43.05095517796977</c:v>
                </c:pt>
                <c:pt idx="21">
                  <c:v>48.021160123805096</c:v>
                </c:pt>
                <c:pt idx="22">
                  <c:v>53.276366213459426</c:v>
                </c:pt>
                <c:pt idx="23">
                  <c:v>58.81158408877301</c:v>
                </c:pt>
                <c:pt idx="24">
                  <c:v>64.62046361380696</c:v>
                </c:pt>
                <c:pt idx="25">
                  <c:v>70.69533284904796</c:v>
                </c:pt>
                <c:pt idx="26">
                  <c:v>77.02725192310243</c:v>
                </c:pt>
                <c:pt idx="27">
                  <c:v>83.60608102078568</c:v>
                </c:pt>
                <c:pt idx="28">
                  <c:v>90.42259924996743</c:v>
                </c:pt>
                <c:pt idx="29">
                  <c:v>97.47154425188167</c:v>
                </c:pt>
                <c:pt idx="30">
                  <c:v>104.74773900918737</c:v>
                </c:pt>
                <c:pt idx="31">
                  <c:v>112.24596082860616</c:v>
                </c:pt>
                <c:pt idx="32">
                  <c:v>119.9609694474323</c:v>
                </c:pt>
                <c:pt idx="33">
                  <c:v>127.88753575590665</c:v>
                </c:pt>
                <c:pt idx="34">
                  <c:v>136.02047113200604</c:v>
                </c:pt>
                <c:pt idx="35">
                  <c:v>144.35465740361636</c:v>
                </c:pt>
                <c:pt idx="36">
                  <c:v>152.8850774728051</c:v>
                </c:pt>
                <c:pt idx="37">
                  <c:v>161.60684665964976</c:v>
                </c:pt>
                <c:pt idx="38">
                  <c:v>170.51524484926838</c:v>
                </c:pt>
                <c:pt idx="39">
                  <c:v>179.60574955588828</c:v>
                </c:pt>
                <c:pt idx="40">
                  <c:v>188.87407005269156</c:v>
                </c:pt>
                <c:pt idx="41">
                  <c:v>198.31618275667887</c:v>
                </c:pt>
                <c:pt idx="42">
                  <c:v>207.92836810500972</c:v>
                </c:pt>
                <c:pt idx="43">
                  <c:v>217.70724921462403</c:v>
                </c:pt>
                <c:pt idx="44">
                  <c:v>227.6498326822148</c:v>
                </c:pt>
                <c:pt idx="45">
                  <c:v>237.75355195907167</c:v>
                </c:pt>
                <c:pt idx="46">
                  <c:v>248.01631382784453</c:v>
                </c:pt>
                <c:pt idx="47">
                  <c:v>258.43654861959345</c:v>
                </c:pt>
                <c:pt idx="48">
                  <c:v>269.0132649443489</c:v>
                </c:pt>
                <c:pt idx="49">
                  <c:v>279.7461098729738</c:v>
                </c:pt>
                <c:pt idx="50">
                  <c:v>290.63543571039924</c:v>
                </c:pt>
                <c:pt idx="51">
                  <c:v>301.6823747507849</c:v>
                </c:pt>
                <c:pt idx="52">
                  <c:v>312.8889237176457</c:v>
                </c:pt>
                <c:pt idx="53">
                  <c:v>324.25803998483127</c:v>
                </c:pt>
                <c:pt idx="54">
                  <c:v>335.7937521719872</c:v>
                </c:pt>
                <c:pt idx="55">
                  <c:v>347.50128834385526</c:v>
                </c:pt>
                <c:pt idx="56">
                  <c:v>359.387225861591</c:v>
                </c:pt>
                <c:pt idx="57">
                  <c:v>371.4596679980734</c:v>
                </c:pt>
                <c:pt idx="58">
                  <c:v>383.72845382395866</c:v>
                </c:pt>
                <c:pt idx="59">
                  <c:v>396.2054097175289</c:v>
                </c:pt>
                <c:pt idx="60">
                  <c:v>408.9046533202925</c:v>
                </c:pt>
                <c:pt idx="61">
                  <c:v>421.8429640973602</c:v>
                </c:pt>
                <c:pt idx="62">
                  <c:v>435.0402392238798</c:v>
                </c:pt>
                <c:pt idx="63">
                  <c:v>448.5200598322629</c:v>
                </c:pt>
                <c:pt idx="64">
                  <c:v>462.31040150544345</c:v>
                </c:pt>
                <c:pt idx="65">
                  <c:v>476.44453548043515</c:v>
                </c:pt>
                <c:pt idx="66">
                  <c:v>490.9621851679501</c:v>
                </c:pt>
                <c:pt idx="67">
                  <c:v>505.91102916456975</c:v>
                </c:pt>
                <c:pt idx="68">
                  <c:v>521.3486814837242</c:v>
                </c:pt>
                <c:pt idx="69">
                  <c:v>537.345339583133</c:v>
                </c:pt>
                <c:pt idx="70">
                  <c:v>553.9873828339436</c:v>
                </c:pt>
                <c:pt idx="71">
                  <c:v>571.3823478222577</c:v>
                </c:pt>
                <c:pt idx="72">
                  <c:v>589.6659337034116</c:v>
                </c:pt>
                <c:pt idx="73">
                  <c:v>609.0120488248788</c:v>
                </c:pt>
                <c:pt idx="74">
                  <c:v>629.6474600841693</c:v>
                </c:pt>
                <c:pt idx="75">
                  <c:v>651.8733666441975</c:v>
                </c:pt>
                <c:pt idx="76">
                  <c:v>676.0968450716372</c:v>
                </c:pt>
                <c:pt idx="77">
                  <c:v>702.8733054605378</c:v>
                </c:pt>
                <c:pt idx="78">
                  <c:v>732.944566852616</c:v>
                </c:pt>
                <c:pt idx="79">
                  <c:v>767.1607762076379</c:v>
                </c:pt>
                <c:pt idx="80">
                  <c:v>805.6512468862986</c:v>
                </c:pt>
                <c:pt idx="81">
                  <c:v>843.3401024481385</c:v>
                </c:pt>
                <c:pt idx="82">
                  <c:v>861.5377795454779</c:v>
                </c:pt>
                <c:pt idx="83">
                  <c:v>860.8514917667053</c:v>
                </c:pt>
                <c:pt idx="84">
                  <c:v>860.9598232548668</c:v>
                </c:pt>
                <c:pt idx="85">
                  <c:v>860.9430267147402</c:v>
                </c:pt>
                <c:pt idx="86">
                  <c:v>860.9456384926842</c:v>
                </c:pt>
                <c:pt idx="87">
                  <c:v>860.9452325548782</c:v>
                </c:pt>
                <c:pt idx="88">
                  <c:v>860.9452956524732</c:v>
                </c:pt>
                <c:pt idx="89">
                  <c:v>860.9452858449024</c:v>
                </c:pt>
                <c:pt idx="90">
                  <c:v>860.9452873693443</c:v>
                </c:pt>
                <c:pt idx="91">
                  <c:v>860.9452871323923</c:v>
                </c:pt>
                <c:pt idx="92">
                  <c:v>860.945287169223</c:v>
                </c:pt>
                <c:pt idx="93">
                  <c:v>860.9452871634983</c:v>
                </c:pt>
                <c:pt idx="94">
                  <c:v>860.9452871643881</c:v>
                </c:pt>
                <c:pt idx="95">
                  <c:v>860.9452871642497</c:v>
                </c:pt>
                <c:pt idx="96">
                  <c:v>860.9452871642716</c:v>
                </c:pt>
                <c:pt idx="97">
                  <c:v>860.945287164268</c:v>
                </c:pt>
                <c:pt idx="98">
                  <c:v>860.9452871642684</c:v>
                </c:pt>
                <c:pt idx="99">
                  <c:v>860.9452871642684</c:v>
                </c:pt>
                <c:pt idx="100">
                  <c:v>860.9452871642684</c:v>
                </c:pt>
              </c:numCache>
            </c:numRef>
          </c:yVal>
          <c:smooth val="1"/>
        </c:ser>
        <c:ser>
          <c:idx val="11"/>
          <c:order val="1"/>
          <c:tx>
            <c:v>Q</c:v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Symulacje!$C$251:$C$351</c:f>
              <c:numCache>
                <c:ptCount val="10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0.39999999999999997</c:v>
                </c:pt>
                <c:pt idx="9">
                  <c:v>0.44999999999999996</c:v>
                </c:pt>
                <c:pt idx="10">
                  <c:v>0.49999999999999994</c:v>
                </c:pt>
                <c:pt idx="11">
                  <c:v>0.5499999999999999</c:v>
                </c:pt>
                <c:pt idx="12">
                  <c:v>0.6</c:v>
                </c:pt>
                <c:pt idx="13">
                  <c:v>0.65</c:v>
                </c:pt>
                <c:pt idx="14">
                  <c:v>0.7000000000000001</c:v>
                </c:pt>
                <c:pt idx="15">
                  <c:v>0.7500000000000001</c:v>
                </c:pt>
                <c:pt idx="16">
                  <c:v>0.8000000000000002</c:v>
                </c:pt>
                <c:pt idx="17">
                  <c:v>0.8500000000000002</c:v>
                </c:pt>
                <c:pt idx="18">
                  <c:v>0.9000000000000002</c:v>
                </c:pt>
                <c:pt idx="19">
                  <c:v>0.9500000000000003</c:v>
                </c:pt>
                <c:pt idx="20">
                  <c:v>1.0000000000000002</c:v>
                </c:pt>
                <c:pt idx="21">
                  <c:v>1.0500000000000003</c:v>
                </c:pt>
                <c:pt idx="22">
                  <c:v>1.1000000000000003</c:v>
                </c:pt>
                <c:pt idx="23">
                  <c:v>1.1500000000000004</c:v>
                </c:pt>
                <c:pt idx="24">
                  <c:v>1.2000000000000004</c:v>
                </c:pt>
                <c:pt idx="25">
                  <c:v>1.2500000000000004</c:v>
                </c:pt>
                <c:pt idx="26">
                  <c:v>1.3000000000000005</c:v>
                </c:pt>
                <c:pt idx="27">
                  <c:v>1.3500000000000005</c:v>
                </c:pt>
                <c:pt idx="28">
                  <c:v>1.4000000000000006</c:v>
                </c:pt>
                <c:pt idx="29">
                  <c:v>1.4500000000000006</c:v>
                </c:pt>
                <c:pt idx="30">
                  <c:v>1.5000000000000007</c:v>
                </c:pt>
                <c:pt idx="31">
                  <c:v>1.5500000000000007</c:v>
                </c:pt>
                <c:pt idx="32">
                  <c:v>1.6000000000000008</c:v>
                </c:pt>
                <c:pt idx="33">
                  <c:v>1.6500000000000008</c:v>
                </c:pt>
                <c:pt idx="34">
                  <c:v>1.7000000000000008</c:v>
                </c:pt>
                <c:pt idx="35">
                  <c:v>1.7500000000000009</c:v>
                </c:pt>
                <c:pt idx="36">
                  <c:v>1.800000000000001</c:v>
                </c:pt>
                <c:pt idx="37">
                  <c:v>1.850000000000001</c:v>
                </c:pt>
                <c:pt idx="38">
                  <c:v>1.900000000000001</c:v>
                </c:pt>
                <c:pt idx="39">
                  <c:v>1.950000000000001</c:v>
                </c:pt>
                <c:pt idx="40">
                  <c:v>2.000000000000001</c:v>
                </c:pt>
                <c:pt idx="41">
                  <c:v>2.0500000000000007</c:v>
                </c:pt>
                <c:pt idx="42">
                  <c:v>2.1000000000000005</c:v>
                </c:pt>
                <c:pt idx="43">
                  <c:v>2.1500000000000004</c:v>
                </c:pt>
                <c:pt idx="44">
                  <c:v>2.2</c:v>
                </c:pt>
                <c:pt idx="45">
                  <c:v>2.25</c:v>
                </c:pt>
                <c:pt idx="46">
                  <c:v>2.3</c:v>
                </c:pt>
                <c:pt idx="47">
                  <c:v>2.3499999999999996</c:v>
                </c:pt>
                <c:pt idx="48">
                  <c:v>2.3999999999999995</c:v>
                </c:pt>
                <c:pt idx="49">
                  <c:v>2.4499999999999993</c:v>
                </c:pt>
                <c:pt idx="50">
                  <c:v>2.499999999999999</c:v>
                </c:pt>
                <c:pt idx="51">
                  <c:v>2.549999999999999</c:v>
                </c:pt>
                <c:pt idx="52">
                  <c:v>2.5999999999999988</c:v>
                </c:pt>
                <c:pt idx="53">
                  <c:v>2.6499999999999986</c:v>
                </c:pt>
                <c:pt idx="54">
                  <c:v>2.6999999999999984</c:v>
                </c:pt>
                <c:pt idx="55">
                  <c:v>2.7499999999999982</c:v>
                </c:pt>
                <c:pt idx="56">
                  <c:v>2.799999999999998</c:v>
                </c:pt>
                <c:pt idx="57">
                  <c:v>2.849999999999998</c:v>
                </c:pt>
                <c:pt idx="58">
                  <c:v>2.8999999999999977</c:v>
                </c:pt>
                <c:pt idx="59">
                  <c:v>2.9499999999999975</c:v>
                </c:pt>
                <c:pt idx="60">
                  <c:v>2.9999999999999973</c:v>
                </c:pt>
                <c:pt idx="61">
                  <c:v>3.049999999999997</c:v>
                </c:pt>
                <c:pt idx="62">
                  <c:v>3.099999999999997</c:v>
                </c:pt>
                <c:pt idx="63">
                  <c:v>3.149999999999997</c:v>
                </c:pt>
                <c:pt idx="64">
                  <c:v>3.1999999999999966</c:v>
                </c:pt>
                <c:pt idx="65">
                  <c:v>3.2499999999999964</c:v>
                </c:pt>
                <c:pt idx="66">
                  <c:v>3.2999999999999963</c:v>
                </c:pt>
                <c:pt idx="67">
                  <c:v>3.349999999999996</c:v>
                </c:pt>
                <c:pt idx="68">
                  <c:v>3.399999999999996</c:v>
                </c:pt>
                <c:pt idx="69">
                  <c:v>3.4499999999999957</c:v>
                </c:pt>
                <c:pt idx="70">
                  <c:v>3.4999999999999956</c:v>
                </c:pt>
                <c:pt idx="71">
                  <c:v>3.5499999999999954</c:v>
                </c:pt>
                <c:pt idx="72">
                  <c:v>3.599999999999995</c:v>
                </c:pt>
                <c:pt idx="73">
                  <c:v>3.649999999999995</c:v>
                </c:pt>
                <c:pt idx="74">
                  <c:v>3.699999999999995</c:v>
                </c:pt>
                <c:pt idx="75">
                  <c:v>3.7499999999999947</c:v>
                </c:pt>
                <c:pt idx="76">
                  <c:v>3.7999999999999945</c:v>
                </c:pt>
                <c:pt idx="77">
                  <c:v>3.8499999999999943</c:v>
                </c:pt>
                <c:pt idx="78">
                  <c:v>3.899999999999994</c:v>
                </c:pt>
                <c:pt idx="79">
                  <c:v>3.949999999999994</c:v>
                </c:pt>
                <c:pt idx="80">
                  <c:v>3.999999999999994</c:v>
                </c:pt>
                <c:pt idx="81">
                  <c:v>4.049999999999994</c:v>
                </c:pt>
                <c:pt idx="82">
                  <c:v>4.099999999999993</c:v>
                </c:pt>
                <c:pt idx="83">
                  <c:v>4.149999999999993</c:v>
                </c:pt>
                <c:pt idx="84">
                  <c:v>4.199999999999993</c:v>
                </c:pt>
                <c:pt idx="85">
                  <c:v>4.249999999999993</c:v>
                </c:pt>
                <c:pt idx="86">
                  <c:v>4.299999999999993</c:v>
                </c:pt>
                <c:pt idx="87">
                  <c:v>4.3499999999999925</c:v>
                </c:pt>
                <c:pt idx="88">
                  <c:v>4.399999999999992</c:v>
                </c:pt>
                <c:pt idx="89">
                  <c:v>4.449999999999992</c:v>
                </c:pt>
                <c:pt idx="90">
                  <c:v>4.499999999999992</c:v>
                </c:pt>
                <c:pt idx="91">
                  <c:v>4.549999999999992</c:v>
                </c:pt>
                <c:pt idx="92">
                  <c:v>4.599999999999992</c:v>
                </c:pt>
                <c:pt idx="93">
                  <c:v>4.6499999999999915</c:v>
                </c:pt>
                <c:pt idx="94">
                  <c:v>4.699999999999991</c:v>
                </c:pt>
                <c:pt idx="95">
                  <c:v>4.749999999999991</c:v>
                </c:pt>
                <c:pt idx="96">
                  <c:v>4.799999999999991</c:v>
                </c:pt>
                <c:pt idx="97">
                  <c:v>4.849999999999991</c:v>
                </c:pt>
                <c:pt idx="98">
                  <c:v>4.899999999999991</c:v>
                </c:pt>
                <c:pt idx="99">
                  <c:v>4.94999999999999</c:v>
                </c:pt>
                <c:pt idx="100">
                  <c:v>4.99999999999999</c:v>
                </c:pt>
              </c:numCache>
            </c:numRef>
          </c:xVal>
          <c:yVal>
            <c:numRef>
              <c:f>Symulacje!$O$251:$O$351</c:f>
              <c:numCache>
                <c:ptCount val="101"/>
                <c:pt idx="0">
                  <c:v>0</c:v>
                </c:pt>
                <c:pt idx="1">
                  <c:v>4.3412080260358685</c:v>
                </c:pt>
                <c:pt idx="2">
                  <c:v>8.794683317126578</c:v>
                </c:pt>
                <c:pt idx="3">
                  <c:v>13.358844101281178</c:v>
                </c:pt>
                <c:pt idx="4">
                  <c:v>18.031773085809753</c:v>
                </c:pt>
                <c:pt idx="5">
                  <c:v>22.811174913954957</c:v>
                </c:pt>
                <c:pt idx="6">
                  <c:v>27.69436970992573</c:v>
                </c:pt>
                <c:pt idx="7">
                  <c:v>32.678289170856246</c:v>
                </c:pt>
                <c:pt idx="8">
                  <c:v>37.759475425113145</c:v>
                </c:pt>
                <c:pt idx="9">
                  <c:v>42.93408284414635</c:v>
                </c:pt>
                <c:pt idx="10">
                  <c:v>48.19788296443342</c:v>
                </c:pt>
                <c:pt idx="11">
                  <c:v>53.546272640777765</c:v>
                </c:pt>
                <c:pt idx="12">
                  <c:v>58.97428551210472</c:v>
                </c:pt>
                <c:pt idx="13">
                  <c:v>64.47660681641865</c:v>
                </c:pt>
                <c:pt idx="14">
                  <c:v>70.04759154345047</c:v>
                </c:pt>
                <c:pt idx="15">
                  <c:v>75.68128586262957</c:v>
                </c:pt>
                <c:pt idx="16">
                  <c:v>81.3714517114029</c:v>
                </c:pt>
                <c:pt idx="17">
                  <c:v>87.11159437577308</c:v>
                </c:pt>
                <c:pt idx="18">
                  <c:v>92.89499284250438</c:v>
                </c:pt>
                <c:pt idx="19">
                  <c:v>98.71473265207636</c:v>
                </c:pt>
                <c:pt idx="20">
                  <c:v>104.56374093448716</c:v>
                </c:pt>
                <c:pt idx="21">
                  <c:v>110.43482326772079</c:v>
                </c:pt>
                <c:pt idx="22">
                  <c:v>116.32070196231437</c:v>
                </c:pt>
                <c:pt idx="23">
                  <c:v>122.21405534607231</c:v>
                </c:pt>
                <c:pt idx="24">
                  <c:v>128.1075576014844</c:v>
                </c:pt>
                <c:pt idx="25">
                  <c:v>133.9939186955037</c:v>
                </c:pt>
                <c:pt idx="26">
                  <c:v>139.8659239374736</c:v>
                </c:pt>
                <c:pt idx="27">
                  <c:v>145.71647270633926</c:v>
                </c:pt>
                <c:pt idx="28">
                  <c:v>151.54032351419005</c:v>
                </c:pt>
                <c:pt idx="29">
                  <c:v>157.33619388189032</c:v>
                </c:pt>
                <c:pt idx="30">
                  <c:v>163.1030360946285</c:v>
                </c:pt>
                <c:pt idx="31">
                  <c:v>168.83989660808885</c:v>
                </c:pt>
                <c:pt idx="32">
                  <c:v>174.54591933042562</c:v>
                </c:pt>
                <c:pt idx="33">
                  <c:v>180.22034890719266</c:v>
                </c:pt>
                <c:pt idx="34">
                  <c:v>185.86253403344867</c:v>
                </c:pt>
                <c:pt idx="35">
                  <c:v>191.4719308227238</c:v>
                </c:pt>
                <c:pt idx="36">
                  <c:v>197.04810626740252</c:v>
                </c:pt>
                <c:pt idx="37">
                  <c:v>202.59074183058468</c:v>
                </c:pt>
                <c:pt idx="38">
                  <c:v>208.09963721577702</c:v>
                </c:pt>
                <c:pt idx="39">
                  <c:v>213.57471436798986</c:v>
                </c:pt>
                <c:pt idx="40">
                  <c:v>219.0160217681797</c:v>
                </c:pt>
                <c:pt idx="41">
                  <c:v>224.42373909273255</c:v>
                </c:pt>
                <c:pt idx="42">
                  <c:v>229.7981823211352</c:v>
                </c:pt>
                <c:pt idx="43">
                  <c:v>235.13980938852012</c:v>
                </c:pt>
                <c:pt idx="44">
                  <c:v>240.44922649588048</c:v>
                </c:pt>
                <c:pt idx="45">
                  <c:v>245.72719521004583</c:v>
                </c:pt>
                <c:pt idx="46">
                  <c:v>250.97464050875777</c:v>
                </c:pt>
                <c:pt idx="47">
                  <c:v>256.1926599543787</c:v>
                </c:pt>
                <c:pt idx="48">
                  <c:v>261.3825342141582</c:v>
                </c:pt>
                <c:pt idx="49">
                  <c:v>266.54573918719933</c:v>
                </c:pt>
                <c:pt idx="50">
                  <c:v>271.6839600504101</c:v>
                </c:pt>
                <c:pt idx="51">
                  <c:v>276.7991076005364</c:v>
                </c:pt>
                <c:pt idx="52">
                  <c:v>281.8933373504537</c:v>
                </c:pt>
                <c:pt idx="53">
                  <c:v>286.96907194001915</c:v>
                </c:pt>
                <c:pt idx="54">
                  <c:v>292.02902755131754</c:v>
                </c:pt>
                <c:pt idx="55">
                  <c:v>297.0762451836358</c:v>
                </c:pt>
                <c:pt idx="56">
                  <c:v>302.11412785661446</c:v>
                </c:pt>
                <c:pt idx="57">
                  <c:v>307.14648508667324</c:v>
                </c:pt>
                <c:pt idx="58">
                  <c:v>312.1775863440688</c:v>
                </c:pt>
                <c:pt idx="59">
                  <c:v>317.2122256766556</c:v>
                </c:pt>
                <c:pt idx="60">
                  <c:v>322.2558003252213</c:v>
                </c:pt>
                <c:pt idx="61">
                  <c:v>327.31440701655555</c:v>
                </c:pt>
                <c:pt idx="62">
                  <c:v>332.3949607945648</c:v>
                </c:pt>
                <c:pt idx="63">
                  <c:v>337.50534286931907</c:v>
                </c:pt>
                <c:pt idx="64">
                  <c:v>342.65458622598345</c:v>
                </c:pt>
                <c:pt idx="65">
                  <c:v>347.8531109371914</c:v>
                </c:pt>
                <c:pt idx="66">
                  <c:v>353.1130257177479</c:v>
                </c:pt>
                <c:pt idx="67">
                  <c:v>358.4485189538495</c:v>
                </c:pt>
                <c:pt idx="68">
                  <c:v>363.87637233691447</c:v>
                </c:pt>
                <c:pt idx="69">
                  <c:v>369.4166450931885</c:v>
                </c:pt>
                <c:pt idx="70">
                  <c:v>375.09359943723285</c:v>
                </c:pt>
                <c:pt idx="71">
                  <c:v>380.9369727720064</c:v>
                </c:pt>
                <c:pt idx="72">
                  <c:v>386.9837562575665</c:v>
                </c:pt>
                <c:pt idx="73">
                  <c:v>393.28072249435706</c:v>
                </c:pt>
                <c:pt idx="74">
                  <c:v>399.88806690513076</c:v>
                </c:pt>
                <c:pt idx="75">
                  <c:v>406.88467743948564</c:v>
                </c:pt>
                <c:pt idx="76">
                  <c:v>414.3755968397377</c:v>
                </c:pt>
                <c:pt idx="77">
                  <c:v>422.5014865639032</c:v>
                </c:pt>
                <c:pt idx="78">
                  <c:v>431.4448422441472</c:v>
                </c:pt>
                <c:pt idx="79">
                  <c:v>441.4005922587601</c:v>
                </c:pt>
                <c:pt idx="80">
                  <c:v>452.3381925938379</c:v>
                </c:pt>
                <c:pt idx="81">
                  <c:v>462.79759433273006</c:v>
                </c:pt>
                <c:pt idx="82">
                  <c:v>467.7640918228456</c:v>
                </c:pt>
                <c:pt idx="83">
                  <c:v>467.5777478558586</c:v>
                </c:pt>
                <c:pt idx="84">
                  <c:v>467.607167448121</c:v>
                </c:pt>
                <c:pt idx="85">
                  <c:v>467.60260613140986</c:v>
                </c:pt>
                <c:pt idx="86">
                  <c:v>467.6033153962561</c:v>
                </c:pt>
                <c:pt idx="87">
                  <c:v>467.6032051582354</c:v>
                </c:pt>
                <c:pt idx="88">
                  <c:v>467.6032222932609</c:v>
                </c:pt>
                <c:pt idx="89">
                  <c:v>467.6032196298794</c:v>
                </c:pt>
                <c:pt idx="90">
                  <c:v>467.6032200438626</c:v>
                </c:pt>
                <c:pt idx="91">
                  <c:v>467.603219979515</c:v>
                </c:pt>
                <c:pt idx="92">
                  <c:v>467.6032199895169</c:v>
                </c:pt>
                <c:pt idx="93">
                  <c:v>467.60321998796235</c:v>
                </c:pt>
                <c:pt idx="94">
                  <c:v>467.603219988204</c:v>
                </c:pt>
                <c:pt idx="95">
                  <c:v>467.6032199881664</c:v>
                </c:pt>
                <c:pt idx="96">
                  <c:v>467.60321998817227</c:v>
                </c:pt>
                <c:pt idx="97">
                  <c:v>467.6032199881714</c:v>
                </c:pt>
                <c:pt idx="98">
                  <c:v>467.6032199881714</c:v>
                </c:pt>
                <c:pt idx="99">
                  <c:v>467.6032199881714</c:v>
                </c:pt>
                <c:pt idx="100">
                  <c:v>467.6032199881714</c:v>
                </c:pt>
              </c:numCache>
            </c:numRef>
          </c:yVal>
          <c:smooth val="1"/>
        </c:ser>
        <c:ser>
          <c:idx val="13"/>
          <c:order val="2"/>
          <c:tx>
            <c:v>P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Symulacje!$C$251:$C$351</c:f>
              <c:numCache>
                <c:ptCount val="10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0.39999999999999997</c:v>
                </c:pt>
                <c:pt idx="9">
                  <c:v>0.44999999999999996</c:v>
                </c:pt>
                <c:pt idx="10">
                  <c:v>0.49999999999999994</c:v>
                </c:pt>
                <c:pt idx="11">
                  <c:v>0.5499999999999999</c:v>
                </c:pt>
                <c:pt idx="12">
                  <c:v>0.6</c:v>
                </c:pt>
                <c:pt idx="13">
                  <c:v>0.65</c:v>
                </c:pt>
                <c:pt idx="14">
                  <c:v>0.7000000000000001</c:v>
                </c:pt>
                <c:pt idx="15">
                  <c:v>0.7500000000000001</c:v>
                </c:pt>
                <c:pt idx="16">
                  <c:v>0.8000000000000002</c:v>
                </c:pt>
                <c:pt idx="17">
                  <c:v>0.8500000000000002</c:v>
                </c:pt>
                <c:pt idx="18">
                  <c:v>0.9000000000000002</c:v>
                </c:pt>
                <c:pt idx="19">
                  <c:v>0.9500000000000003</c:v>
                </c:pt>
                <c:pt idx="20">
                  <c:v>1.0000000000000002</c:v>
                </c:pt>
                <c:pt idx="21">
                  <c:v>1.0500000000000003</c:v>
                </c:pt>
                <c:pt idx="22">
                  <c:v>1.1000000000000003</c:v>
                </c:pt>
                <c:pt idx="23">
                  <c:v>1.1500000000000004</c:v>
                </c:pt>
                <c:pt idx="24">
                  <c:v>1.2000000000000004</c:v>
                </c:pt>
                <c:pt idx="25">
                  <c:v>1.2500000000000004</c:v>
                </c:pt>
                <c:pt idx="26">
                  <c:v>1.3000000000000005</c:v>
                </c:pt>
                <c:pt idx="27">
                  <c:v>1.3500000000000005</c:v>
                </c:pt>
                <c:pt idx="28">
                  <c:v>1.4000000000000006</c:v>
                </c:pt>
                <c:pt idx="29">
                  <c:v>1.4500000000000006</c:v>
                </c:pt>
                <c:pt idx="30">
                  <c:v>1.5000000000000007</c:v>
                </c:pt>
                <c:pt idx="31">
                  <c:v>1.5500000000000007</c:v>
                </c:pt>
                <c:pt idx="32">
                  <c:v>1.6000000000000008</c:v>
                </c:pt>
                <c:pt idx="33">
                  <c:v>1.6500000000000008</c:v>
                </c:pt>
                <c:pt idx="34">
                  <c:v>1.7000000000000008</c:v>
                </c:pt>
                <c:pt idx="35">
                  <c:v>1.7500000000000009</c:v>
                </c:pt>
                <c:pt idx="36">
                  <c:v>1.800000000000001</c:v>
                </c:pt>
                <c:pt idx="37">
                  <c:v>1.850000000000001</c:v>
                </c:pt>
                <c:pt idx="38">
                  <c:v>1.900000000000001</c:v>
                </c:pt>
                <c:pt idx="39">
                  <c:v>1.950000000000001</c:v>
                </c:pt>
                <c:pt idx="40">
                  <c:v>2.000000000000001</c:v>
                </c:pt>
                <c:pt idx="41">
                  <c:v>2.0500000000000007</c:v>
                </c:pt>
                <c:pt idx="42">
                  <c:v>2.1000000000000005</c:v>
                </c:pt>
                <c:pt idx="43">
                  <c:v>2.1500000000000004</c:v>
                </c:pt>
                <c:pt idx="44">
                  <c:v>2.2</c:v>
                </c:pt>
                <c:pt idx="45">
                  <c:v>2.25</c:v>
                </c:pt>
                <c:pt idx="46">
                  <c:v>2.3</c:v>
                </c:pt>
                <c:pt idx="47">
                  <c:v>2.3499999999999996</c:v>
                </c:pt>
                <c:pt idx="48">
                  <c:v>2.3999999999999995</c:v>
                </c:pt>
                <c:pt idx="49">
                  <c:v>2.4499999999999993</c:v>
                </c:pt>
                <c:pt idx="50">
                  <c:v>2.499999999999999</c:v>
                </c:pt>
                <c:pt idx="51">
                  <c:v>2.549999999999999</c:v>
                </c:pt>
                <c:pt idx="52">
                  <c:v>2.5999999999999988</c:v>
                </c:pt>
                <c:pt idx="53">
                  <c:v>2.6499999999999986</c:v>
                </c:pt>
                <c:pt idx="54">
                  <c:v>2.6999999999999984</c:v>
                </c:pt>
                <c:pt idx="55">
                  <c:v>2.7499999999999982</c:v>
                </c:pt>
                <c:pt idx="56">
                  <c:v>2.799999999999998</c:v>
                </c:pt>
                <c:pt idx="57">
                  <c:v>2.849999999999998</c:v>
                </c:pt>
                <c:pt idx="58">
                  <c:v>2.8999999999999977</c:v>
                </c:pt>
                <c:pt idx="59">
                  <c:v>2.9499999999999975</c:v>
                </c:pt>
                <c:pt idx="60">
                  <c:v>2.9999999999999973</c:v>
                </c:pt>
                <c:pt idx="61">
                  <c:v>3.049999999999997</c:v>
                </c:pt>
                <c:pt idx="62">
                  <c:v>3.099999999999997</c:v>
                </c:pt>
                <c:pt idx="63">
                  <c:v>3.149999999999997</c:v>
                </c:pt>
                <c:pt idx="64">
                  <c:v>3.1999999999999966</c:v>
                </c:pt>
                <c:pt idx="65">
                  <c:v>3.2499999999999964</c:v>
                </c:pt>
                <c:pt idx="66">
                  <c:v>3.2999999999999963</c:v>
                </c:pt>
                <c:pt idx="67">
                  <c:v>3.349999999999996</c:v>
                </c:pt>
                <c:pt idx="68">
                  <c:v>3.399999999999996</c:v>
                </c:pt>
                <c:pt idx="69">
                  <c:v>3.4499999999999957</c:v>
                </c:pt>
                <c:pt idx="70">
                  <c:v>3.4999999999999956</c:v>
                </c:pt>
                <c:pt idx="71">
                  <c:v>3.5499999999999954</c:v>
                </c:pt>
                <c:pt idx="72">
                  <c:v>3.599999999999995</c:v>
                </c:pt>
                <c:pt idx="73">
                  <c:v>3.649999999999995</c:v>
                </c:pt>
                <c:pt idx="74">
                  <c:v>3.699999999999995</c:v>
                </c:pt>
                <c:pt idx="75">
                  <c:v>3.7499999999999947</c:v>
                </c:pt>
                <c:pt idx="76">
                  <c:v>3.7999999999999945</c:v>
                </c:pt>
                <c:pt idx="77">
                  <c:v>3.8499999999999943</c:v>
                </c:pt>
                <c:pt idx="78">
                  <c:v>3.899999999999994</c:v>
                </c:pt>
                <c:pt idx="79">
                  <c:v>3.949999999999994</c:v>
                </c:pt>
                <c:pt idx="80">
                  <c:v>3.999999999999994</c:v>
                </c:pt>
                <c:pt idx="81">
                  <c:v>4.049999999999994</c:v>
                </c:pt>
                <c:pt idx="82">
                  <c:v>4.099999999999993</c:v>
                </c:pt>
                <c:pt idx="83">
                  <c:v>4.149999999999993</c:v>
                </c:pt>
                <c:pt idx="84">
                  <c:v>4.199999999999993</c:v>
                </c:pt>
                <c:pt idx="85">
                  <c:v>4.249999999999993</c:v>
                </c:pt>
                <c:pt idx="86">
                  <c:v>4.299999999999993</c:v>
                </c:pt>
                <c:pt idx="87">
                  <c:v>4.3499999999999925</c:v>
                </c:pt>
                <c:pt idx="88">
                  <c:v>4.399999999999992</c:v>
                </c:pt>
                <c:pt idx="89">
                  <c:v>4.449999999999992</c:v>
                </c:pt>
                <c:pt idx="90">
                  <c:v>4.499999999999992</c:v>
                </c:pt>
                <c:pt idx="91">
                  <c:v>4.549999999999992</c:v>
                </c:pt>
                <c:pt idx="92">
                  <c:v>4.599999999999992</c:v>
                </c:pt>
                <c:pt idx="93">
                  <c:v>4.6499999999999915</c:v>
                </c:pt>
                <c:pt idx="94">
                  <c:v>4.699999999999991</c:v>
                </c:pt>
                <c:pt idx="95">
                  <c:v>4.749999999999991</c:v>
                </c:pt>
                <c:pt idx="96">
                  <c:v>4.799999999999991</c:v>
                </c:pt>
                <c:pt idx="97">
                  <c:v>4.849999999999991</c:v>
                </c:pt>
                <c:pt idx="98">
                  <c:v>4.899999999999991</c:v>
                </c:pt>
                <c:pt idx="99">
                  <c:v>4.94999999999999</c:v>
                </c:pt>
                <c:pt idx="100">
                  <c:v>4.99999999999999</c:v>
                </c:pt>
              </c:numCache>
            </c:numRef>
          </c:xVal>
          <c:yVal>
            <c:numRef>
              <c:f>Symulacje!$Q$251:$Q$351</c:f>
              <c:numCache>
                <c:ptCount val="101"/>
                <c:pt idx="0">
                  <c:v>0</c:v>
                </c:pt>
                <c:pt idx="1">
                  <c:v>0.0007871958812986284</c:v>
                </c:pt>
                <c:pt idx="2">
                  <c:v>0.006544944399701656</c:v>
                </c:pt>
                <c:pt idx="3">
                  <c:v>0.02293771208604202</c:v>
                </c:pt>
                <c:pt idx="4">
                  <c:v>0.05641022159655935</c:v>
                </c:pt>
                <c:pt idx="5">
                  <c:v>0.11420494255239365</c:v>
                </c:pt>
                <c:pt idx="6">
                  <c:v>0.20436946668236336</c:v>
                </c:pt>
                <c:pt idx="7">
                  <c:v>0.3357524700362663</c:v>
                </c:pt>
                <c:pt idx="8">
                  <c:v>0.5179870860957281</c:v>
                </c:pt>
                <c:pt idx="9">
                  <c:v>0.7614606840984595</c:v>
                </c:pt>
                <c:pt idx="10">
                  <c:v>1.0772702671399876</c:v>
                </c:pt>
                <c:pt idx="11">
                  <c:v>1.4771629729172295</c:v>
                </c:pt>
                <c:pt idx="12">
                  <c:v>1.9734614723856632</c:v>
                </c:pt>
                <c:pt idx="13">
                  <c:v>2.5789744118304547</c:v>
                </c:pt>
                <c:pt idx="14">
                  <c:v>3.306892423291577</c:v>
                </c:pt>
                <c:pt idx="15">
                  <c:v>4.170670626150161</c:v>
                </c:pt>
                <c:pt idx="16">
                  <c:v>5.18389894631559</c:v>
                </c:pt>
                <c:pt idx="17">
                  <c:v>6.360161974743888</c:v>
                </c:pt>
                <c:pt idx="18">
                  <c:v>7.712890458984063</c:v>
                </c:pt>
                <c:pt idx="19">
                  <c:v>9.25520685489857</c:v>
                </c:pt>
                <c:pt idx="20">
                  <c:v>10.999767645983779</c:v>
                </c:pt>
                <c:pt idx="21">
                  <c:v>12.958605351482984</c:v>
                </c:pt>
                <c:pt idx="22">
                  <c:v>15.142973280461371</c:v>
                </c:pt>
                <c:pt idx="23">
                  <c:v>17.563196138674765</c:v>
                </c:pt>
                <c:pt idx="24">
                  <c:v>20.228529553203128</c:v>
                </c:pt>
                <c:pt idx="25">
                  <c:v>23.147031444946425</c:v>
                </c:pt>
                <c:pt idx="26">
                  <c:v>26.3254479536285</c:v>
                </c:pt>
                <c:pt idx="27">
                  <c:v>29.769116310265932</c:v>
                </c:pt>
                <c:pt idx="28">
                  <c:v>33.4830185614389</c:v>
                </c:pt>
                <c:pt idx="29">
                  <c:v>37.47363954052973</c:v>
                </c:pt>
                <c:pt idx="30">
                  <c:v>41.747077116242856</c:v>
                </c:pt>
                <c:pt idx="31">
                  <c:v>46.308973562266175</c:v>
                </c:pt>
                <c:pt idx="32">
                  <c:v>51.16453218697346</c:v>
                </c:pt>
                <c:pt idx="33">
                  <c:v>56.31853800294986</c:v>
                </c:pt>
                <c:pt idx="34">
                  <c:v>61.7753824525755</c:v>
                </c:pt>
                <c:pt idx="35">
                  <c:v>67.53909221264333</c:v>
                </c:pt>
                <c:pt idx="36">
                  <c:v>73.61336211348419</c:v>
                </c:pt>
                <c:pt idx="37">
                  <c:v>80.00159222702483</c:v>
                </c:pt>
                <c:pt idx="38">
                  <c:v>86.70692920452126</c:v>
                </c:pt>
                <c:pt idx="39">
                  <c:v>93.73231197947004</c:v>
                </c:pt>
                <c:pt idx="40">
                  <c:v>101.08052199571031</c:v>
                </c:pt>
                <c:pt idx="41">
                  <c:v>108.75423817659444</c:v>
                </c:pt>
                <c:pt idx="42">
                  <c:v>116.7560969202947</c:v>
                </c:pt>
                <c:pt idx="43">
                  <c:v>125.0887574913059</c:v>
                </c:pt>
                <c:pt idx="44">
                  <c:v>133.7549732821072</c:v>
                </c:pt>
                <c:pt idx="45">
                  <c:v>142.7576695456866</c:v>
                </c:pt>
                <c:pt idx="46">
                  <c:v>152.1000283542343</c:v>
                </c:pt>
                <c:pt idx="47">
                  <c:v>161.78558172819154</c:v>
                </c:pt>
                <c:pt idx="48">
                  <c:v>171.81831411128485</c:v>
                </c:pt>
                <c:pt idx="49">
                  <c:v>182.20277565191537</c:v>
                </c:pt>
                <c:pt idx="50">
                  <c:v>192.94420810331502</c:v>
                </c:pt>
                <c:pt idx="51">
                  <c:v>204.04868559260908</c:v>
                </c:pt>
                <c:pt idx="52">
                  <c:v>215.52327305664028</c:v>
                </c:pt>
                <c:pt idx="53">
                  <c:v>227.37620583248037</c:v>
                </c:pt>
                <c:pt idx="54">
                  <c:v>239.6170947663956</c:v>
                </c:pt>
                <c:pt idx="55">
                  <c:v>252.2571623254164</c:v>
                </c:pt>
                <c:pt idx="56">
                  <c:v>265.3095166408092</c:v>
                </c:pt>
                <c:pt idx="57">
                  <c:v>278.78947229321386</c:v>
                </c:pt>
                <c:pt idx="58">
                  <c:v>292.7149291189243</c:v>
                </c:pt>
                <c:pt idx="59">
                  <c:v>307.1068235923152</c:v>
                </c:pt>
                <c:pt idx="60">
                  <c:v>321.9896717290419</c:v>
                </c:pt>
                <c:pt idx="61">
                  <c:v>337.39222840244304</c:v>
                </c:pt>
                <c:pt idx="62">
                  <c:v>353.34829611970645</c:v>
                </c:pt>
                <c:pt idx="63">
                  <c:v>369.89772762370325</c:v>
                </c:pt>
                <c:pt idx="64">
                  <c:v>387.0876826103154</c:v>
                </c:pt>
                <c:pt idx="65">
                  <c:v>404.97422157339173</c:v>
                </c:pt>
                <c:pt idx="66">
                  <c:v>423.6243527076096</c:v>
                </c:pt>
                <c:pt idx="67">
                  <c:v>443.1186962625131</c:v>
                </c:pt>
                <c:pt idx="68">
                  <c:v>463.55500331197334</c:v>
                </c:pt>
                <c:pt idx="69">
                  <c:v>485.05287651373686</c:v>
                </c:pt>
                <c:pt idx="70">
                  <c:v>507.7602120731998</c:v>
                </c:pt>
                <c:pt idx="71">
                  <c:v>531.8621530890151</c:v>
                </c:pt>
                <c:pt idx="72">
                  <c:v>557.5937784202035</c:v>
                </c:pt>
                <c:pt idx="73">
                  <c:v>585.2584510013086</c:v>
                </c:pt>
                <c:pt idx="74">
                  <c:v>615.254863995661</c:v>
                </c:pt>
                <c:pt idx="75">
                  <c:v>648.117482139612</c:v>
                </c:pt>
                <c:pt idx="76">
                  <c:v>684.5769212232227</c:v>
                </c:pt>
                <c:pt idx="77">
                  <c:v>725.6454514967403</c:v>
                </c:pt>
                <c:pt idx="78">
                  <c:v>772.7083673466002</c:v>
                </c:pt>
                <c:pt idx="79">
                  <c:v>827.443837901328</c:v>
                </c:pt>
                <c:pt idx="80">
                  <c:v>890.491103966179</c:v>
                </c:pt>
                <c:pt idx="81">
                  <c:v>953.7028276078518</c:v>
                </c:pt>
                <c:pt idx="82">
                  <c:v>984.7370862465051</c:v>
                </c:pt>
                <c:pt idx="83">
                  <c:v>983.560394922</c:v>
                </c:pt>
                <c:pt idx="84">
                  <c:v>983.7460729235241</c:v>
                </c:pt>
                <c:pt idx="85">
                  <c:v>983.7172831954125</c:v>
                </c:pt>
                <c:pt idx="86">
                  <c:v>983.7217598348972</c:v>
                </c:pt>
                <c:pt idx="87">
                  <c:v>983.721064048938</c:v>
                </c:pt>
                <c:pt idx="88">
                  <c:v>983.721172199535</c:v>
                </c:pt>
                <c:pt idx="89">
                  <c:v>983.7211553891534</c:v>
                </c:pt>
                <c:pt idx="90">
                  <c:v>983.7211580020789</c:v>
                </c:pt>
                <c:pt idx="91">
                  <c:v>983.7211575959382</c:v>
                </c:pt>
                <c:pt idx="92">
                  <c:v>983.7211576590668</c:v>
                </c:pt>
                <c:pt idx="93">
                  <c:v>983.7211576492543</c:v>
                </c:pt>
                <c:pt idx="94">
                  <c:v>983.7211576507794</c:v>
                </c:pt>
                <c:pt idx="95">
                  <c:v>983.7211576505423</c:v>
                </c:pt>
                <c:pt idx="96">
                  <c:v>983.7211576505795</c:v>
                </c:pt>
                <c:pt idx="97">
                  <c:v>983.7211576505737</c:v>
                </c:pt>
                <c:pt idx="98">
                  <c:v>983.7211576505741</c:v>
                </c:pt>
                <c:pt idx="99">
                  <c:v>983.7211576505741</c:v>
                </c:pt>
                <c:pt idx="100">
                  <c:v>983.7211576505741</c:v>
                </c:pt>
              </c:numCache>
            </c:numRef>
          </c:yVal>
          <c:smooth val="1"/>
        </c:ser>
        <c:axId val="7753482"/>
        <c:axId val="2672475"/>
      </c:scatterChart>
      <c:valAx>
        <c:axId val="7753482"/>
        <c:scaling>
          <c:orientation val="minMax"/>
          <c:max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 CE"/>
                    <a:ea typeface="Arial CE"/>
                    <a:cs typeface="Arial CE"/>
                  </a:rPr>
                  <a:t>t [s]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72475"/>
        <c:crosses val="autoZero"/>
        <c:crossBetween val="midCat"/>
        <c:dispUnits/>
      </c:valAx>
      <c:valAx>
        <c:axId val="26724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 CE"/>
                    <a:ea typeface="Arial CE"/>
                    <a:cs typeface="Arial CE"/>
                  </a:rPr>
                  <a:t>H [m], Q [m3/h], P [kW]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775348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945"/>
          <c:y val="0.24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25"/>
          <c:y val="0.02975"/>
          <c:w val="0.88825"/>
          <c:h val="0.8775"/>
        </c:manualLayout>
      </c:layout>
      <c:scatterChart>
        <c:scatterStyle val="smooth"/>
        <c:varyColors val="0"/>
        <c:ser>
          <c:idx val="0"/>
          <c:order val="0"/>
          <c:tx>
            <c:v>Otwarty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Symulacje!$C$251:$C$351</c:f>
              <c:numCache>
                <c:ptCount val="10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0.39999999999999997</c:v>
                </c:pt>
                <c:pt idx="9">
                  <c:v>0.44999999999999996</c:v>
                </c:pt>
                <c:pt idx="10">
                  <c:v>0.49999999999999994</c:v>
                </c:pt>
                <c:pt idx="11">
                  <c:v>0.5499999999999999</c:v>
                </c:pt>
                <c:pt idx="12">
                  <c:v>0.6</c:v>
                </c:pt>
                <c:pt idx="13">
                  <c:v>0.65</c:v>
                </c:pt>
                <c:pt idx="14">
                  <c:v>0.7000000000000001</c:v>
                </c:pt>
                <c:pt idx="15">
                  <c:v>0.7500000000000001</c:v>
                </c:pt>
                <c:pt idx="16">
                  <c:v>0.8000000000000002</c:v>
                </c:pt>
                <c:pt idx="17">
                  <c:v>0.8500000000000002</c:v>
                </c:pt>
                <c:pt idx="18">
                  <c:v>0.9000000000000002</c:v>
                </c:pt>
                <c:pt idx="19">
                  <c:v>0.9500000000000003</c:v>
                </c:pt>
                <c:pt idx="20">
                  <c:v>1.0000000000000002</c:v>
                </c:pt>
                <c:pt idx="21">
                  <c:v>1.0500000000000003</c:v>
                </c:pt>
                <c:pt idx="22">
                  <c:v>1.1000000000000003</c:v>
                </c:pt>
                <c:pt idx="23">
                  <c:v>1.1500000000000004</c:v>
                </c:pt>
                <c:pt idx="24">
                  <c:v>1.2000000000000004</c:v>
                </c:pt>
                <c:pt idx="25">
                  <c:v>1.2500000000000004</c:v>
                </c:pt>
                <c:pt idx="26">
                  <c:v>1.3000000000000005</c:v>
                </c:pt>
                <c:pt idx="27">
                  <c:v>1.3500000000000005</c:v>
                </c:pt>
                <c:pt idx="28">
                  <c:v>1.4000000000000006</c:v>
                </c:pt>
                <c:pt idx="29">
                  <c:v>1.4500000000000006</c:v>
                </c:pt>
                <c:pt idx="30">
                  <c:v>1.5000000000000007</c:v>
                </c:pt>
                <c:pt idx="31">
                  <c:v>1.5500000000000007</c:v>
                </c:pt>
                <c:pt idx="32">
                  <c:v>1.6000000000000008</c:v>
                </c:pt>
                <c:pt idx="33">
                  <c:v>1.6500000000000008</c:v>
                </c:pt>
                <c:pt idx="34">
                  <c:v>1.7000000000000008</c:v>
                </c:pt>
                <c:pt idx="35">
                  <c:v>1.7500000000000009</c:v>
                </c:pt>
                <c:pt idx="36">
                  <c:v>1.800000000000001</c:v>
                </c:pt>
                <c:pt idx="37">
                  <c:v>1.850000000000001</c:v>
                </c:pt>
                <c:pt idx="38">
                  <c:v>1.900000000000001</c:v>
                </c:pt>
                <c:pt idx="39">
                  <c:v>1.950000000000001</c:v>
                </c:pt>
                <c:pt idx="40">
                  <c:v>2.000000000000001</c:v>
                </c:pt>
                <c:pt idx="41">
                  <c:v>2.0500000000000007</c:v>
                </c:pt>
                <c:pt idx="42">
                  <c:v>2.1000000000000005</c:v>
                </c:pt>
                <c:pt idx="43">
                  <c:v>2.1500000000000004</c:v>
                </c:pt>
                <c:pt idx="44">
                  <c:v>2.2</c:v>
                </c:pt>
                <c:pt idx="45">
                  <c:v>2.25</c:v>
                </c:pt>
                <c:pt idx="46">
                  <c:v>2.3</c:v>
                </c:pt>
                <c:pt idx="47">
                  <c:v>2.3499999999999996</c:v>
                </c:pt>
                <c:pt idx="48">
                  <c:v>2.3999999999999995</c:v>
                </c:pt>
                <c:pt idx="49">
                  <c:v>2.4499999999999993</c:v>
                </c:pt>
                <c:pt idx="50">
                  <c:v>2.499999999999999</c:v>
                </c:pt>
                <c:pt idx="51">
                  <c:v>2.549999999999999</c:v>
                </c:pt>
                <c:pt idx="52">
                  <c:v>2.5999999999999988</c:v>
                </c:pt>
                <c:pt idx="53">
                  <c:v>2.6499999999999986</c:v>
                </c:pt>
                <c:pt idx="54">
                  <c:v>2.6999999999999984</c:v>
                </c:pt>
                <c:pt idx="55">
                  <c:v>2.7499999999999982</c:v>
                </c:pt>
                <c:pt idx="56">
                  <c:v>2.799999999999998</c:v>
                </c:pt>
                <c:pt idx="57">
                  <c:v>2.849999999999998</c:v>
                </c:pt>
                <c:pt idx="58">
                  <c:v>2.8999999999999977</c:v>
                </c:pt>
                <c:pt idx="59">
                  <c:v>2.9499999999999975</c:v>
                </c:pt>
                <c:pt idx="60">
                  <c:v>2.9999999999999973</c:v>
                </c:pt>
                <c:pt idx="61">
                  <c:v>3.049999999999997</c:v>
                </c:pt>
                <c:pt idx="62">
                  <c:v>3.099999999999997</c:v>
                </c:pt>
                <c:pt idx="63">
                  <c:v>3.149999999999997</c:v>
                </c:pt>
                <c:pt idx="64">
                  <c:v>3.1999999999999966</c:v>
                </c:pt>
                <c:pt idx="65">
                  <c:v>3.2499999999999964</c:v>
                </c:pt>
                <c:pt idx="66">
                  <c:v>3.2999999999999963</c:v>
                </c:pt>
                <c:pt idx="67">
                  <c:v>3.349999999999996</c:v>
                </c:pt>
                <c:pt idx="68">
                  <c:v>3.399999999999996</c:v>
                </c:pt>
                <c:pt idx="69">
                  <c:v>3.4499999999999957</c:v>
                </c:pt>
                <c:pt idx="70">
                  <c:v>3.4999999999999956</c:v>
                </c:pt>
                <c:pt idx="71">
                  <c:v>3.5499999999999954</c:v>
                </c:pt>
                <c:pt idx="72">
                  <c:v>3.599999999999995</c:v>
                </c:pt>
                <c:pt idx="73">
                  <c:v>3.649999999999995</c:v>
                </c:pt>
                <c:pt idx="74">
                  <c:v>3.699999999999995</c:v>
                </c:pt>
                <c:pt idx="75">
                  <c:v>3.7499999999999947</c:v>
                </c:pt>
                <c:pt idx="76">
                  <c:v>3.7999999999999945</c:v>
                </c:pt>
                <c:pt idx="77">
                  <c:v>3.8499999999999943</c:v>
                </c:pt>
                <c:pt idx="78">
                  <c:v>3.899999999999994</c:v>
                </c:pt>
                <c:pt idx="79">
                  <c:v>3.949999999999994</c:v>
                </c:pt>
                <c:pt idx="80">
                  <c:v>3.999999999999994</c:v>
                </c:pt>
                <c:pt idx="81">
                  <c:v>4.049999999999994</c:v>
                </c:pt>
                <c:pt idx="82">
                  <c:v>4.099999999999993</c:v>
                </c:pt>
                <c:pt idx="83">
                  <c:v>4.149999999999993</c:v>
                </c:pt>
                <c:pt idx="84">
                  <c:v>4.199999999999993</c:v>
                </c:pt>
                <c:pt idx="85">
                  <c:v>4.249999999999993</c:v>
                </c:pt>
                <c:pt idx="86">
                  <c:v>4.299999999999993</c:v>
                </c:pt>
                <c:pt idx="87">
                  <c:v>4.3499999999999925</c:v>
                </c:pt>
                <c:pt idx="88">
                  <c:v>4.399999999999992</c:v>
                </c:pt>
                <c:pt idx="89">
                  <c:v>4.449999999999992</c:v>
                </c:pt>
                <c:pt idx="90">
                  <c:v>4.499999999999992</c:v>
                </c:pt>
                <c:pt idx="91">
                  <c:v>4.549999999999992</c:v>
                </c:pt>
                <c:pt idx="92">
                  <c:v>4.599999999999992</c:v>
                </c:pt>
                <c:pt idx="93">
                  <c:v>4.6499999999999915</c:v>
                </c:pt>
                <c:pt idx="94">
                  <c:v>4.699999999999991</c:v>
                </c:pt>
                <c:pt idx="95">
                  <c:v>4.749999999999991</c:v>
                </c:pt>
                <c:pt idx="96">
                  <c:v>4.799999999999991</c:v>
                </c:pt>
                <c:pt idx="97">
                  <c:v>4.849999999999991</c:v>
                </c:pt>
                <c:pt idx="98">
                  <c:v>4.899999999999991</c:v>
                </c:pt>
                <c:pt idx="99">
                  <c:v>4.94999999999999</c:v>
                </c:pt>
                <c:pt idx="100">
                  <c:v>4.99999999999999</c:v>
                </c:pt>
              </c:numCache>
            </c:numRef>
          </c:xVal>
          <c:yVal>
            <c:numRef>
              <c:f>Symulacje!$W$251:$W$351</c:f>
              <c:numCache>
                <c:ptCount val="101"/>
                <c:pt idx="0">
                  <c:v>717.3649122807019</c:v>
                </c:pt>
                <c:pt idx="1">
                  <c:v>716.8862486749641</c:v>
                </c:pt>
                <c:pt idx="2">
                  <c:v>716.3881819323899</c:v>
                </c:pt>
                <c:pt idx="3">
                  <c:v>715.8701749800061</c:v>
                </c:pt>
                <c:pt idx="4">
                  <c:v>715.3316980902749</c:v>
                </c:pt>
                <c:pt idx="5">
                  <c:v>714.7722311883346</c:v>
                </c:pt>
                <c:pt idx="6">
                  <c:v>714.1912662907904</c:v>
                </c:pt>
                <c:pt idx="7">
                  <c:v>713.5883100689899</c:v>
                </c:pt>
                <c:pt idx="8">
                  <c:v>712.9628865275913</c:v>
                </c:pt>
                <c:pt idx="9">
                  <c:v>712.3145397869791</c:v>
                </c:pt>
                <c:pt idx="10">
                  <c:v>711.6428369557123</c:v>
                </c:pt>
                <c:pt idx="11">
                  <c:v>710.9473710767487</c:v>
                </c:pt>
                <c:pt idx="12">
                  <c:v>710.2277641287073</c:v>
                </c:pt>
                <c:pt idx="13">
                  <c:v>709.4836700609351</c:v>
                </c:pt>
                <c:pt idx="14">
                  <c:v>708.7147778387026</c:v>
                </c:pt>
                <c:pt idx="15">
                  <c:v>707.9208144725081</c:v>
                </c:pt>
                <c:pt idx="16">
                  <c:v>707.1015480032657</c:v>
                </c:pt>
                <c:pt idx="17">
                  <c:v>706.2567904131793</c:v>
                </c:pt>
                <c:pt idx="18">
                  <c:v>705.3864004303911</c:v>
                </c:pt>
                <c:pt idx="19">
                  <c:v>704.4902861941346</c:v>
                </c:pt>
                <c:pt idx="20">
                  <c:v>703.5684077461526</c:v>
                </c:pt>
                <c:pt idx="21">
                  <c:v>702.6207793136557</c:v>
                </c:pt>
                <c:pt idx="22">
                  <c:v>701.6474713491101</c:v>
                </c:pt>
                <c:pt idx="23">
                  <c:v>700.6486122927513</c:v>
                </c:pt>
                <c:pt idx="24">
                  <c:v>699.6243900249164</c:v>
                </c:pt>
                <c:pt idx="25">
                  <c:v>698.5750529771409</c:v>
                </c:pt>
                <c:pt idx="26">
                  <c:v>697.5009108734605</c:v>
                </c:pt>
                <c:pt idx="27">
                  <c:v>696.4023350765066</c:v>
                </c:pt>
                <c:pt idx="28">
                  <c:v>695.279424848585</c:v>
                </c:pt>
                <c:pt idx="29">
                  <c:v>694.1315469298529</c:v>
                </c:pt>
                <c:pt idx="30">
                  <c:v>692.9580016689371</c:v>
                </c:pt>
                <c:pt idx="31">
                  <c:v>691.7580457734098</c:v>
                </c:pt>
                <c:pt idx="32">
                  <c:v>690.5308879649789</c:v>
                </c:pt>
                <c:pt idx="33">
                  <c:v>689.2756841452407</c:v>
                </c:pt>
                <c:pt idx="34">
                  <c:v>687.9915320076673</c:v>
                </c:pt>
                <c:pt idx="35">
                  <c:v>686.6774650213241</c:v>
                </c:pt>
                <c:pt idx="36">
                  <c:v>685.3324456997389</c:v>
                </c:pt>
                <c:pt idx="37">
                  <c:v>683.9553580539925</c:v>
                </c:pt>
                <c:pt idx="38">
                  <c:v>682.5449991119481</c:v>
                </c:pt>
                <c:pt idx="39">
                  <c:v>681.1000693649905</c:v>
                </c:pt>
                <c:pt idx="40">
                  <c:v>679.6191619789118</c:v>
                </c:pt>
                <c:pt idx="41">
                  <c:v>678.1007505756909</c:v>
                </c:pt>
                <c:pt idx="42">
                  <c:v>676.543175356642</c:v>
                </c:pt>
                <c:pt idx="43">
                  <c:v>674.9446272931759</c:v>
                </c:pt>
                <c:pt idx="44">
                  <c:v>673.3031300572319</c:v>
                </c:pt>
                <c:pt idx="45">
                  <c:v>671.6165192967197</c:v>
                </c:pt>
                <c:pt idx="46">
                  <c:v>669.8824187787249</c:v>
                </c:pt>
                <c:pt idx="47">
                  <c:v>668.0982128204348</c:v>
                </c:pt>
                <c:pt idx="48">
                  <c:v>666.261014299036</c:v>
                </c:pt>
                <c:pt idx="49">
                  <c:v>664.3676273696872</c:v>
                </c:pt>
                <c:pt idx="50">
                  <c:v>662.4145038150576</c:v>
                </c:pt>
                <c:pt idx="51">
                  <c:v>660.3976916873662</c:v>
                </c:pt>
                <c:pt idx="52">
                  <c:v>658.3127745661386</c:v>
                </c:pt>
                <c:pt idx="53">
                  <c:v>656.1547993170888</c:v>
                </c:pt>
                <c:pt idx="54">
                  <c:v>653.9181896652485</c:v>
                </c:pt>
                <c:pt idx="55">
                  <c:v>651.5966421407742</c:v>
                </c:pt>
                <c:pt idx="56">
                  <c:v>649.1829999511884</c:v>
                </c:pt>
                <c:pt idx="57">
                  <c:v>646.669098982826</c:v>
                </c:pt>
                <c:pt idx="58">
                  <c:v>644.0455782977941</c:v>
                </c:pt>
                <c:pt idx="59">
                  <c:v>641.3016449672591</c:v>
                </c:pt>
                <c:pt idx="60">
                  <c:v>638.424779565</c:v>
                </c:pt>
                <c:pt idx="61">
                  <c:v>635.4003636811141</c:v>
                </c:pt>
                <c:pt idx="62">
                  <c:v>632.2112037055063</c:v>
                </c:pt>
                <c:pt idx="63">
                  <c:v>628.8369147828009</c:v>
                </c:pt>
                <c:pt idx="64">
                  <c:v>625.2531135160104</c:v>
                </c:pt>
                <c:pt idx="65">
                  <c:v>621.4303448661102</c:v>
                </c:pt>
                <c:pt idx="66">
                  <c:v>617.332633043317</c:v>
                </c:pt>
                <c:pt idx="67">
                  <c:v>612.9154899485573</c:v>
                </c:pt>
                <c:pt idx="68">
                  <c:v>608.1231237049398</c:v>
                </c:pt>
                <c:pt idx="69">
                  <c:v>602.8844382232679</c:v>
                </c:pt>
                <c:pt idx="70">
                  <c:v>597.107154000251</c:v>
                </c:pt>
                <c:pt idx="71">
                  <c:v>590.6689152726541</c:v>
                </c:pt>
                <c:pt idx="72">
                  <c:v>583.4033841600036</c:v>
                </c:pt>
                <c:pt idx="73">
                  <c:v>575.0776377834737</c:v>
                </c:pt>
                <c:pt idx="74">
                  <c:v>565.3537180563446</c:v>
                </c:pt>
                <c:pt idx="75">
                  <c:v>553.7195890767641</c:v>
                </c:pt>
                <c:pt idx="76">
                  <c:v>539.3568640859339</c:v>
                </c:pt>
                <c:pt idx="77">
                  <c:v>520.8668876251797</c:v>
                </c:pt>
                <c:pt idx="78">
                  <c:v>495.6489950361719</c:v>
                </c:pt>
                <c:pt idx="79">
                  <c:v>458.3454767193945</c:v>
                </c:pt>
                <c:pt idx="80">
                  <c:v>396.81317817541174</c:v>
                </c:pt>
                <c:pt idx="81">
                  <c:v>287.6406669068646</c:v>
                </c:pt>
                <c:pt idx="82">
                  <c:v>178.29049530838245</c:v>
                </c:pt>
                <c:pt idx="83">
                  <c:v>184.24360350108148</c:v>
                </c:pt>
                <c:pt idx="84">
                  <c:v>183.3200764029127</c:v>
                </c:pt>
                <c:pt idx="85">
                  <c:v>183.46365065251734</c:v>
                </c:pt>
                <c:pt idx="86">
                  <c:v>183.44133485498747</c:v>
                </c:pt>
                <c:pt idx="87">
                  <c:v>183.4448035309328</c:v>
                </c:pt>
                <c:pt idx="88">
                  <c:v>183.44426437713048</c:v>
                </c:pt>
                <c:pt idx="89">
                  <c:v>183.44434818059884</c:v>
                </c:pt>
                <c:pt idx="90">
                  <c:v>183.44433515459127</c:v>
                </c:pt>
                <c:pt idx="91">
                  <c:v>183.44433717929283</c:v>
                </c:pt>
                <c:pt idx="92">
                  <c:v>183.44433686458262</c:v>
                </c:pt>
                <c:pt idx="93">
                  <c:v>183.44433691349894</c:v>
                </c:pt>
                <c:pt idx="94">
                  <c:v>183.44433690589597</c:v>
                </c:pt>
                <c:pt idx="95">
                  <c:v>183.44433690707785</c:v>
                </c:pt>
                <c:pt idx="96">
                  <c:v>183.44433690689223</c:v>
                </c:pt>
                <c:pt idx="97">
                  <c:v>183.44433690692182</c:v>
                </c:pt>
                <c:pt idx="98">
                  <c:v>183.44433690691852</c:v>
                </c:pt>
                <c:pt idx="99">
                  <c:v>183.44433690691852</c:v>
                </c:pt>
                <c:pt idx="100">
                  <c:v>183.44433690691852</c:v>
                </c:pt>
              </c:numCache>
            </c:numRef>
          </c:yVal>
          <c:smooth val="1"/>
        </c:ser>
        <c:ser>
          <c:idx val="1"/>
          <c:order val="1"/>
          <c:tx>
            <c:v>Zamknięty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Symulacje!$C$107:$C$207</c:f>
              <c:numCache>
                <c:ptCount val="10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0.39999999999999997</c:v>
                </c:pt>
                <c:pt idx="9">
                  <c:v>0.44999999999999996</c:v>
                </c:pt>
                <c:pt idx="10">
                  <c:v>0.49999999999999994</c:v>
                </c:pt>
                <c:pt idx="11">
                  <c:v>0.5499999999999999</c:v>
                </c:pt>
                <c:pt idx="12">
                  <c:v>0.6</c:v>
                </c:pt>
                <c:pt idx="13">
                  <c:v>0.65</c:v>
                </c:pt>
                <c:pt idx="14">
                  <c:v>0.7000000000000001</c:v>
                </c:pt>
                <c:pt idx="15">
                  <c:v>0.7500000000000001</c:v>
                </c:pt>
                <c:pt idx="16">
                  <c:v>0.8000000000000002</c:v>
                </c:pt>
                <c:pt idx="17">
                  <c:v>0.8500000000000002</c:v>
                </c:pt>
                <c:pt idx="18">
                  <c:v>0.9000000000000002</c:v>
                </c:pt>
                <c:pt idx="19">
                  <c:v>0.9500000000000003</c:v>
                </c:pt>
                <c:pt idx="20">
                  <c:v>1.0000000000000002</c:v>
                </c:pt>
                <c:pt idx="21">
                  <c:v>1.0500000000000003</c:v>
                </c:pt>
                <c:pt idx="22">
                  <c:v>1.1000000000000003</c:v>
                </c:pt>
                <c:pt idx="23">
                  <c:v>1.1500000000000004</c:v>
                </c:pt>
                <c:pt idx="24">
                  <c:v>1.2000000000000004</c:v>
                </c:pt>
                <c:pt idx="25">
                  <c:v>1.2500000000000004</c:v>
                </c:pt>
                <c:pt idx="26">
                  <c:v>1.3000000000000005</c:v>
                </c:pt>
                <c:pt idx="27">
                  <c:v>1.3500000000000005</c:v>
                </c:pt>
                <c:pt idx="28">
                  <c:v>1.4000000000000006</c:v>
                </c:pt>
                <c:pt idx="29">
                  <c:v>1.4500000000000006</c:v>
                </c:pt>
                <c:pt idx="30">
                  <c:v>1.5000000000000007</c:v>
                </c:pt>
                <c:pt idx="31">
                  <c:v>1.5500000000000007</c:v>
                </c:pt>
                <c:pt idx="32">
                  <c:v>1.6000000000000008</c:v>
                </c:pt>
                <c:pt idx="33">
                  <c:v>1.6500000000000008</c:v>
                </c:pt>
                <c:pt idx="34">
                  <c:v>1.7000000000000008</c:v>
                </c:pt>
                <c:pt idx="35">
                  <c:v>1.7500000000000009</c:v>
                </c:pt>
                <c:pt idx="36">
                  <c:v>1.800000000000001</c:v>
                </c:pt>
                <c:pt idx="37">
                  <c:v>1.850000000000001</c:v>
                </c:pt>
                <c:pt idx="38">
                  <c:v>1.900000000000001</c:v>
                </c:pt>
                <c:pt idx="39">
                  <c:v>1.950000000000001</c:v>
                </c:pt>
                <c:pt idx="40">
                  <c:v>2.000000000000001</c:v>
                </c:pt>
                <c:pt idx="41">
                  <c:v>2.0500000000000007</c:v>
                </c:pt>
                <c:pt idx="42">
                  <c:v>2.1000000000000005</c:v>
                </c:pt>
                <c:pt idx="43">
                  <c:v>2.1500000000000004</c:v>
                </c:pt>
                <c:pt idx="44">
                  <c:v>2.2</c:v>
                </c:pt>
                <c:pt idx="45">
                  <c:v>2.25</c:v>
                </c:pt>
                <c:pt idx="46">
                  <c:v>2.3</c:v>
                </c:pt>
                <c:pt idx="47">
                  <c:v>2.3499999999999996</c:v>
                </c:pt>
                <c:pt idx="48">
                  <c:v>2.3999999999999995</c:v>
                </c:pt>
                <c:pt idx="49">
                  <c:v>2.4499999999999993</c:v>
                </c:pt>
                <c:pt idx="50">
                  <c:v>2.499999999999999</c:v>
                </c:pt>
                <c:pt idx="51">
                  <c:v>2.549999999999999</c:v>
                </c:pt>
                <c:pt idx="52">
                  <c:v>2.5999999999999988</c:v>
                </c:pt>
                <c:pt idx="53">
                  <c:v>2.6499999999999986</c:v>
                </c:pt>
                <c:pt idx="54">
                  <c:v>2.6999999999999984</c:v>
                </c:pt>
                <c:pt idx="55">
                  <c:v>2.7499999999999982</c:v>
                </c:pt>
                <c:pt idx="56">
                  <c:v>2.799999999999998</c:v>
                </c:pt>
                <c:pt idx="57">
                  <c:v>2.849999999999998</c:v>
                </c:pt>
                <c:pt idx="58">
                  <c:v>2.8999999999999977</c:v>
                </c:pt>
                <c:pt idx="59">
                  <c:v>2.9499999999999975</c:v>
                </c:pt>
                <c:pt idx="60">
                  <c:v>2.9999999999999973</c:v>
                </c:pt>
                <c:pt idx="61">
                  <c:v>3.049999999999997</c:v>
                </c:pt>
                <c:pt idx="62">
                  <c:v>3.099999999999997</c:v>
                </c:pt>
                <c:pt idx="63">
                  <c:v>3.149999999999997</c:v>
                </c:pt>
                <c:pt idx="64">
                  <c:v>3.1999999999999966</c:v>
                </c:pt>
                <c:pt idx="65">
                  <c:v>3.2499999999999964</c:v>
                </c:pt>
                <c:pt idx="66">
                  <c:v>3.2999999999999963</c:v>
                </c:pt>
                <c:pt idx="67">
                  <c:v>3.349999999999996</c:v>
                </c:pt>
                <c:pt idx="68">
                  <c:v>3.399999999999996</c:v>
                </c:pt>
                <c:pt idx="69">
                  <c:v>3.4499999999999957</c:v>
                </c:pt>
                <c:pt idx="70">
                  <c:v>3.4999999999999956</c:v>
                </c:pt>
                <c:pt idx="71">
                  <c:v>3.5499999999999954</c:v>
                </c:pt>
                <c:pt idx="72">
                  <c:v>3.599999999999995</c:v>
                </c:pt>
                <c:pt idx="73">
                  <c:v>3.649999999999995</c:v>
                </c:pt>
                <c:pt idx="74">
                  <c:v>3.699999999999995</c:v>
                </c:pt>
                <c:pt idx="75">
                  <c:v>3.7499999999999947</c:v>
                </c:pt>
                <c:pt idx="76">
                  <c:v>3.7999999999999945</c:v>
                </c:pt>
                <c:pt idx="77">
                  <c:v>3.8499999999999943</c:v>
                </c:pt>
                <c:pt idx="78">
                  <c:v>3.899999999999994</c:v>
                </c:pt>
                <c:pt idx="79">
                  <c:v>3.949999999999994</c:v>
                </c:pt>
                <c:pt idx="80">
                  <c:v>3.999999999999994</c:v>
                </c:pt>
                <c:pt idx="81">
                  <c:v>4.049999999999994</c:v>
                </c:pt>
                <c:pt idx="82">
                  <c:v>4.099999999999993</c:v>
                </c:pt>
                <c:pt idx="83">
                  <c:v>4.149999999999993</c:v>
                </c:pt>
                <c:pt idx="84">
                  <c:v>4.199999999999993</c:v>
                </c:pt>
                <c:pt idx="85">
                  <c:v>4.249999999999993</c:v>
                </c:pt>
                <c:pt idx="86">
                  <c:v>4.299999999999993</c:v>
                </c:pt>
                <c:pt idx="87">
                  <c:v>4.3499999999999925</c:v>
                </c:pt>
                <c:pt idx="88">
                  <c:v>4.399999999999992</c:v>
                </c:pt>
                <c:pt idx="89">
                  <c:v>4.449999999999992</c:v>
                </c:pt>
                <c:pt idx="90">
                  <c:v>4.499999999999992</c:v>
                </c:pt>
                <c:pt idx="91">
                  <c:v>4.549999999999992</c:v>
                </c:pt>
                <c:pt idx="92">
                  <c:v>4.599999999999992</c:v>
                </c:pt>
                <c:pt idx="93">
                  <c:v>4.6499999999999915</c:v>
                </c:pt>
                <c:pt idx="94">
                  <c:v>4.699999999999991</c:v>
                </c:pt>
                <c:pt idx="95">
                  <c:v>4.749999999999991</c:v>
                </c:pt>
                <c:pt idx="96">
                  <c:v>4.799999999999991</c:v>
                </c:pt>
                <c:pt idx="97">
                  <c:v>4.849999999999991</c:v>
                </c:pt>
                <c:pt idx="98">
                  <c:v>4.899999999999991</c:v>
                </c:pt>
                <c:pt idx="99">
                  <c:v>4.94999999999999</c:v>
                </c:pt>
                <c:pt idx="100">
                  <c:v>4.99999999999999</c:v>
                </c:pt>
              </c:numCache>
            </c:numRef>
          </c:xVal>
          <c:yVal>
            <c:numRef>
              <c:f>Symulacje!$U$107:$U$207</c:f>
              <c:numCache>
                <c:ptCount val="101"/>
                <c:pt idx="0">
                  <c:v>717.3649122807019</c:v>
                </c:pt>
                <c:pt idx="1">
                  <c:v>716.8862486749641</c:v>
                </c:pt>
                <c:pt idx="2">
                  <c:v>716.3881508237525</c:v>
                </c:pt>
                <c:pt idx="3">
                  <c:v>715.8700130300438</c:v>
                </c:pt>
                <c:pt idx="4">
                  <c:v>715.3312260491073</c:v>
                </c:pt>
                <c:pt idx="5">
                  <c:v>714.7711784374839</c:v>
                </c:pt>
                <c:pt idx="6">
                  <c:v>714.189258001387</c:v>
                </c:pt>
                <c:pt idx="7">
                  <c:v>713.5848533425733</c:v>
                </c:pt>
                <c:pt idx="8">
                  <c:v>712.957355498522</c:v>
                </c:pt>
                <c:pt idx="9">
                  <c:v>712.3061596724436</c:v>
                </c:pt>
                <c:pt idx="10">
                  <c:v>711.6306670472078</c:v>
                </c:pt>
                <c:pt idx="11">
                  <c:v>710.9302866757428</c:v>
                </c:pt>
                <c:pt idx="12">
                  <c:v>710.2044374388406</c:v>
                </c:pt>
                <c:pt idx="13">
                  <c:v>709.4525500595838</c:v>
                </c:pt>
                <c:pt idx="14">
                  <c:v>708.6740691618465</c:v>
                </c:pt>
                <c:pt idx="15">
                  <c:v>707.8684553584974</c:v>
                </c:pt>
                <c:pt idx="16">
                  <c:v>707.0351873530888</c:v>
                </c:pt>
                <c:pt idx="17">
                  <c:v>706.1737640369751</c:v>
                </c:pt>
                <c:pt idx="18">
                  <c:v>705.2837065619855</c:v>
                </c:pt>
                <c:pt idx="19">
                  <c:v>704.3645603670188</c:v>
                </c:pt>
                <c:pt idx="20">
                  <c:v>703.4158971352616</c:v>
                </c:pt>
                <c:pt idx="21">
                  <c:v>702.4373166571855</c:v>
                </c:pt>
                <c:pt idx="22">
                  <c:v>701.4284485730992</c:v>
                </c:pt>
                <c:pt idx="23">
                  <c:v>700.3889539678281</c:v>
                </c:pt>
                <c:pt idx="24">
                  <c:v>699.3185267891365</c:v>
                </c:pt>
                <c:pt idx="25">
                  <c:v>698.2168950607861</c:v>
                </c:pt>
                <c:pt idx="26">
                  <c:v>697.0838218606925</c:v>
                </c:pt>
                <c:pt idx="27">
                  <c:v>695.9190923557429</c:v>
                </c:pt>
                <c:pt idx="28">
                  <c:v>694.7217493548325</c:v>
                </c:pt>
                <c:pt idx="29">
                  <c:v>693.4903238812306</c:v>
                </c:pt>
                <c:pt idx="30">
                  <c:v>692.2232351151802</c:v>
                </c:pt>
                <c:pt idx="31">
                  <c:v>690.9187784620302</c:v>
                </c:pt>
                <c:pt idx="32">
                  <c:v>689.5751120147225</c:v>
                </c:pt>
                <c:pt idx="33">
                  <c:v>688.1902411473146</c:v>
                </c:pt>
                <c:pt idx="34">
                  <c:v>686.7620009247756</c:v>
                </c:pt>
                <c:pt idx="35">
                  <c:v>685.2880359510846</c:v>
                </c:pt>
                <c:pt idx="36">
                  <c:v>683.7657771996167</c:v>
                </c:pt>
                <c:pt idx="37">
                  <c:v>682.1924152728791</c:v>
                </c:pt>
                <c:pt idx="38">
                  <c:v>680.5648694176144</c:v>
                </c:pt>
                <c:pt idx="39">
                  <c:v>678.8797514691612</c:v>
                </c:pt>
                <c:pt idx="40">
                  <c:v>677.1333237065467</c:v>
                </c:pt>
                <c:pt idx="41">
                  <c:v>675.3214493547316</c:v>
                </c:pt>
                <c:pt idx="42">
                  <c:v>673.4395341560509</c:v>
                </c:pt>
                <c:pt idx="43">
                  <c:v>671.4824570264614</c:v>
                </c:pt>
                <c:pt idx="44">
                  <c:v>669.4444872824533</c:v>
                </c:pt>
                <c:pt idx="45">
                  <c:v>667.3191852278794</c:v>
                </c:pt>
                <c:pt idx="46">
                  <c:v>665.0992819654068</c:v>
                </c:pt>
                <c:pt idx="47">
                  <c:v>662.7765330578719</c:v>
                </c:pt>
                <c:pt idx="48">
                  <c:v>660.3415389853666</c:v>
                </c:pt>
                <c:pt idx="49">
                  <c:v>657.7835230418339</c:v>
                </c:pt>
                <c:pt idx="50">
                  <c:v>655.090054120044</c:v>
                </c:pt>
                <c:pt idx="51">
                  <c:v>652.2466973397808</c:v>
                </c:pt>
                <c:pt idx="52">
                  <c:v>649.2365690598606</c:v>
                </c:pt>
                <c:pt idx="53">
                  <c:v>646.0397635134347</c:v>
                </c:pt>
                <c:pt idx="54">
                  <c:v>642.6326045827627</c:v>
                </c:pt>
                <c:pt idx="55">
                  <c:v>638.98665559335</c:v>
                </c:pt>
                <c:pt idx="56">
                  <c:v>635.0673883188967</c:v>
                </c:pt>
                <c:pt idx="57">
                  <c:v>630.8323625873126</c:v>
                </c:pt>
                <c:pt idx="58">
                  <c:v>626.2286875646487</c:v>
                </c:pt>
                <c:pt idx="59">
                  <c:v>621.1894024757305</c:v>
                </c:pt>
                <c:pt idx="60">
                  <c:v>615.6281858857578</c:v>
                </c:pt>
                <c:pt idx="61">
                  <c:v>609.4313957846787</c:v>
                </c:pt>
                <c:pt idx="62">
                  <c:v>602.4456872590355</c:v>
                </c:pt>
                <c:pt idx="63">
                  <c:v>594.4579813833021</c:v>
                </c:pt>
                <c:pt idx="64">
                  <c:v>585.1615167548945</c:v>
                </c:pt>
                <c:pt idx="65">
                  <c:v>574.094991290723</c:v>
                </c:pt>
                <c:pt idx="66">
                  <c:v>560.5256789043002</c:v>
                </c:pt>
                <c:pt idx="67">
                  <c:v>543.2047044693361</c:v>
                </c:pt>
                <c:pt idx="68">
                  <c:v>519.7947781493677</c:v>
                </c:pt>
                <c:pt idx="69">
                  <c:v>485.3245943825748</c:v>
                </c:pt>
                <c:pt idx="70">
                  <c:v>427.16286212581184</c:v>
                </c:pt>
                <c:pt idx="71">
                  <c:v>305.371899240392</c:v>
                </c:pt>
                <c:pt idx="72">
                  <c:v>19.769287705776772</c:v>
                </c:pt>
                <c:pt idx="73">
                  <c:v>24.136962549800067</c:v>
                </c:pt>
                <c:pt idx="74">
                  <c:v>46.480785473479536</c:v>
                </c:pt>
                <c:pt idx="75">
                  <c:v>42.65469678073224</c:v>
                </c:pt>
                <c:pt idx="76">
                  <c:v>43.42520030575061</c:v>
                </c:pt>
                <c:pt idx="77">
                  <c:v>43.274004484725914</c:v>
                </c:pt>
                <c:pt idx="78">
                  <c:v>43.30383029992131</c:v>
                </c:pt>
                <c:pt idx="79">
                  <c:v>43.297952742648164</c:v>
                </c:pt>
                <c:pt idx="80">
                  <c:v>43.299111226073435</c:v>
                </c:pt>
                <c:pt idx="81">
                  <c:v>43.29888289482362</c:v>
                </c:pt>
                <c:pt idx="82">
                  <c:v>43.2989278981081</c:v>
                </c:pt>
                <c:pt idx="83">
                  <c:v>43.29891902813907</c:v>
                </c:pt>
                <c:pt idx="84">
                  <c:v>43.29892077636855</c:v>
                </c:pt>
                <c:pt idx="85">
                  <c:v>43.29892043180594</c:v>
                </c:pt>
                <c:pt idx="86">
                  <c:v>43.2989204997189</c:v>
                </c:pt>
                <c:pt idx="87">
                  <c:v>43.298920486326594</c:v>
                </c:pt>
                <c:pt idx="88">
                  <c:v>43.29892048897088</c:v>
                </c:pt>
                <c:pt idx="89">
                  <c:v>43.29892048845218</c:v>
                </c:pt>
                <c:pt idx="90">
                  <c:v>43.298920488554856</c:v>
                </c:pt>
                <c:pt idx="91">
                  <c:v>43.29892048852635</c:v>
                </c:pt>
                <c:pt idx="92">
                  <c:v>43.29892048853772</c:v>
                </c:pt>
                <c:pt idx="93">
                  <c:v>43.29892048853772</c:v>
                </c:pt>
                <c:pt idx="94">
                  <c:v>43.29892048853772</c:v>
                </c:pt>
                <c:pt idx="95">
                  <c:v>43.29892048853772</c:v>
                </c:pt>
                <c:pt idx="96">
                  <c:v>43.29892048853772</c:v>
                </c:pt>
                <c:pt idx="97">
                  <c:v>43.29892048853772</c:v>
                </c:pt>
                <c:pt idx="98">
                  <c:v>43.29892048853772</c:v>
                </c:pt>
                <c:pt idx="99">
                  <c:v>43.29892048853772</c:v>
                </c:pt>
                <c:pt idx="100">
                  <c:v>43.29892048853772</c:v>
                </c:pt>
              </c:numCache>
            </c:numRef>
          </c:yVal>
          <c:smooth val="1"/>
        </c:ser>
        <c:axId val="24052276"/>
        <c:axId val="15143893"/>
      </c:scatterChart>
      <c:valAx>
        <c:axId val="24052276"/>
        <c:scaling>
          <c:orientation val="minMax"/>
          <c:max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 CE"/>
                    <a:ea typeface="Arial CE"/>
                    <a:cs typeface="Arial CE"/>
                  </a:rPr>
                  <a:t>t [s]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143893"/>
        <c:crosses val="autoZero"/>
        <c:crossBetween val="midCat"/>
        <c:dispUnits/>
      </c:valAx>
      <c:valAx>
        <c:axId val="1514389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 CE"/>
                    <a:ea typeface="Arial CE"/>
                    <a:cs typeface="Arial CE"/>
                  </a:rPr>
                  <a:t>I [A]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405227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7975"/>
          <c:y val="0.40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v>Mm/Mnp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Interpolacje!$B$265:$B$285</c:f>
              <c:numCache>
                <c:ptCount val="2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</c:v>
                </c:pt>
              </c:numCache>
            </c:numRef>
          </c:xVal>
          <c:yVal>
            <c:numRef>
              <c:f>Interpolacje!$C$265:$C$285</c:f>
              <c:numCache>
                <c:ptCount val="21"/>
                <c:pt idx="0">
                  <c:v>0.2</c:v>
                </c:pt>
                <c:pt idx="1">
                  <c:v>0.13888888888888887</c:v>
                </c:pt>
                <c:pt idx="2">
                  <c:v>0.08888888888888889</c:v>
                </c:pt>
                <c:pt idx="3">
                  <c:v>0.05</c:v>
                </c:pt>
                <c:pt idx="4">
                  <c:v>0.022222222222222213</c:v>
                </c:pt>
                <c:pt idx="5">
                  <c:v>0.005555555555555553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Mh/Mnp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Interpolacje!$B$265:$B$285</c:f>
              <c:numCache>
                <c:ptCount val="2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</c:v>
                </c:pt>
              </c:numCache>
            </c:numRef>
          </c:xVal>
          <c:yVal>
            <c:numRef>
              <c:f>Interpolacje!$D$265:$D$285</c:f>
              <c:numCache>
                <c:ptCount val="21"/>
                <c:pt idx="0">
                  <c:v>0</c:v>
                </c:pt>
                <c:pt idx="1">
                  <c:v>0.0025000000000000005</c:v>
                </c:pt>
                <c:pt idx="2">
                  <c:v>0.010000000000000002</c:v>
                </c:pt>
                <c:pt idx="3">
                  <c:v>0.0225</c:v>
                </c:pt>
                <c:pt idx="4">
                  <c:v>0.04000000000000001</c:v>
                </c:pt>
                <c:pt idx="5">
                  <c:v>0.0625</c:v>
                </c:pt>
                <c:pt idx="6">
                  <c:v>0.09</c:v>
                </c:pt>
                <c:pt idx="7">
                  <c:v>0.12249999999999998</c:v>
                </c:pt>
                <c:pt idx="8">
                  <c:v>0.16000000000000003</c:v>
                </c:pt>
                <c:pt idx="9">
                  <c:v>0.2025</c:v>
                </c:pt>
                <c:pt idx="10">
                  <c:v>0.25</c:v>
                </c:pt>
                <c:pt idx="11">
                  <c:v>0.30250000000000005</c:v>
                </c:pt>
                <c:pt idx="12">
                  <c:v>0.36</c:v>
                </c:pt>
                <c:pt idx="13">
                  <c:v>0.42250000000000004</c:v>
                </c:pt>
                <c:pt idx="14">
                  <c:v>0.48999999999999994</c:v>
                </c:pt>
                <c:pt idx="15">
                  <c:v>0.5625</c:v>
                </c:pt>
                <c:pt idx="16">
                  <c:v>0.6400000000000001</c:v>
                </c:pt>
                <c:pt idx="17">
                  <c:v>0.7224999999999999</c:v>
                </c:pt>
                <c:pt idx="18">
                  <c:v>0.81</c:v>
                </c:pt>
                <c:pt idx="19">
                  <c:v>0.9025</c:v>
                </c:pt>
                <c:pt idx="20">
                  <c:v>1</c:v>
                </c:pt>
              </c:numCache>
            </c:numRef>
          </c:yVal>
          <c:smooth val="1"/>
        </c:ser>
        <c:ser>
          <c:idx val="2"/>
          <c:order val="2"/>
          <c:tx>
            <c:v>Mm/Mnp + Mh/Mnp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Interpolacje!$B$265:$B$285</c:f>
              <c:numCache>
                <c:ptCount val="2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</c:v>
                </c:pt>
              </c:numCache>
            </c:numRef>
          </c:xVal>
          <c:yVal>
            <c:numRef>
              <c:f>Interpolacje!$E$265:$E$285</c:f>
              <c:numCache>
                <c:ptCount val="21"/>
                <c:pt idx="0">
                  <c:v>0.2</c:v>
                </c:pt>
                <c:pt idx="1">
                  <c:v>0.14138888888888887</c:v>
                </c:pt>
                <c:pt idx="2">
                  <c:v>0.09888888888888889</c:v>
                </c:pt>
                <c:pt idx="3">
                  <c:v>0.07250000000000001</c:v>
                </c:pt>
                <c:pt idx="4">
                  <c:v>0.06222222222222222</c:v>
                </c:pt>
                <c:pt idx="5">
                  <c:v>0.06805555555555555</c:v>
                </c:pt>
                <c:pt idx="6">
                  <c:v>0.09</c:v>
                </c:pt>
                <c:pt idx="7">
                  <c:v>0.12249999999999998</c:v>
                </c:pt>
                <c:pt idx="8">
                  <c:v>0.16000000000000003</c:v>
                </c:pt>
                <c:pt idx="9">
                  <c:v>0.2025</c:v>
                </c:pt>
                <c:pt idx="10">
                  <c:v>0.25</c:v>
                </c:pt>
                <c:pt idx="11">
                  <c:v>0.30250000000000005</c:v>
                </c:pt>
                <c:pt idx="12">
                  <c:v>0.36</c:v>
                </c:pt>
                <c:pt idx="13">
                  <c:v>0.42250000000000004</c:v>
                </c:pt>
                <c:pt idx="14">
                  <c:v>0.48999999999999994</c:v>
                </c:pt>
                <c:pt idx="15">
                  <c:v>0.5625</c:v>
                </c:pt>
                <c:pt idx="16">
                  <c:v>0.6400000000000001</c:v>
                </c:pt>
                <c:pt idx="17">
                  <c:v>0.7224999999999999</c:v>
                </c:pt>
                <c:pt idx="18">
                  <c:v>0.81</c:v>
                </c:pt>
                <c:pt idx="19">
                  <c:v>0.9025</c:v>
                </c:pt>
                <c:pt idx="20">
                  <c:v>1</c:v>
                </c:pt>
              </c:numCache>
            </c:numRef>
          </c:yVal>
          <c:smooth val="1"/>
        </c:ser>
        <c:axId val="18905672"/>
        <c:axId val="35933321"/>
      </c:scatterChart>
      <c:valAx>
        <c:axId val="18905672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E"/>
                    <a:ea typeface="Arial CE"/>
                    <a:cs typeface="Arial CE"/>
                  </a:rPr>
                  <a:t>n/nn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933321"/>
        <c:crosses val="autoZero"/>
        <c:crossBetween val="midCat"/>
        <c:dispUnits/>
      </c:valAx>
      <c:valAx>
        <c:axId val="35933321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E"/>
                    <a:ea typeface="Arial CE"/>
                    <a:cs typeface="Arial CE"/>
                  </a:rPr>
                  <a:t>M/Mnp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1890567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25"/>
          <c:y val="0.031"/>
          <c:w val="0.83025"/>
          <c:h val="0.89625"/>
        </c:manualLayout>
      </c:layout>
      <c:scatterChart>
        <c:scatterStyle val="smoothMarker"/>
        <c:varyColors val="0"/>
        <c:ser>
          <c:idx val="0"/>
          <c:order val="0"/>
          <c:tx>
            <c:v>Punkty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Interpolacje!$B$14:$B$29</c:f>
              <c:numCache>
                <c:ptCount val="16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0.7</c:v>
                </c:pt>
                <c:pt idx="5">
                  <c:v>0.8</c:v>
                </c:pt>
                <c:pt idx="6">
                  <c:v>0.85</c:v>
                </c:pt>
                <c:pt idx="7">
                  <c:v>0.88</c:v>
                </c:pt>
                <c:pt idx="8">
                  <c:v>0.9</c:v>
                </c:pt>
                <c:pt idx="9">
                  <c:v>0.92</c:v>
                </c:pt>
                <c:pt idx="10">
                  <c:v>0.94</c:v>
                </c:pt>
                <c:pt idx="11">
                  <c:v>0.95</c:v>
                </c:pt>
                <c:pt idx="12">
                  <c:v>0.96</c:v>
                </c:pt>
                <c:pt idx="13">
                  <c:v>0.97</c:v>
                </c:pt>
                <c:pt idx="14">
                  <c:v>0.98</c:v>
                </c:pt>
                <c:pt idx="15">
                  <c:v>1</c:v>
                </c:pt>
              </c:numCache>
            </c:numRef>
          </c:xVal>
          <c:yVal>
            <c:numRef>
              <c:f>Interpolacje!$C$14:$C$29</c:f>
              <c:numCache>
                <c:ptCount val="16"/>
                <c:pt idx="0">
                  <c:v>0.7</c:v>
                </c:pt>
                <c:pt idx="1">
                  <c:v>0.8</c:v>
                </c:pt>
                <c:pt idx="2">
                  <c:v>0.95</c:v>
                </c:pt>
                <c:pt idx="3">
                  <c:v>1.15</c:v>
                </c:pt>
                <c:pt idx="4">
                  <c:v>1.33</c:v>
                </c:pt>
                <c:pt idx="5">
                  <c:v>1.53</c:v>
                </c:pt>
                <c:pt idx="6">
                  <c:v>1.67</c:v>
                </c:pt>
                <c:pt idx="7">
                  <c:v>1.78</c:v>
                </c:pt>
                <c:pt idx="8">
                  <c:v>1.9</c:v>
                </c:pt>
                <c:pt idx="9">
                  <c:v>2.06</c:v>
                </c:pt>
                <c:pt idx="10">
                  <c:v>2.25</c:v>
                </c:pt>
                <c:pt idx="11">
                  <c:v>2.35</c:v>
                </c:pt>
                <c:pt idx="12">
                  <c:v>2.46</c:v>
                </c:pt>
                <c:pt idx="13">
                  <c:v>2.5</c:v>
                </c:pt>
                <c:pt idx="14">
                  <c:v>2.1</c:v>
                </c:pt>
                <c:pt idx="15">
                  <c:v>0</c:v>
                </c:pt>
              </c:numCache>
            </c:numRef>
          </c:yVal>
          <c:smooth val="1"/>
        </c:ser>
        <c:ser>
          <c:idx val="2"/>
          <c:order val="1"/>
          <c:tx>
            <c:v>Funkcja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Interpolacje!$C$42:$C$144</c:f>
              <c:numCache>
                <c:ptCount val="103"/>
                <c:pt idx="0">
                  <c:v>1</c:v>
                </c:pt>
                <c:pt idx="1">
                  <c:v>0.995</c:v>
                </c:pt>
                <c:pt idx="2">
                  <c:v>0.99</c:v>
                </c:pt>
                <c:pt idx="3">
                  <c:v>0.985</c:v>
                </c:pt>
                <c:pt idx="4">
                  <c:v>0.98</c:v>
                </c:pt>
                <c:pt idx="5">
                  <c:v>0.97</c:v>
                </c:pt>
                <c:pt idx="6">
                  <c:v>0.96</c:v>
                </c:pt>
                <c:pt idx="7">
                  <c:v>0.95</c:v>
                </c:pt>
                <c:pt idx="8">
                  <c:v>0.94</c:v>
                </c:pt>
                <c:pt idx="9">
                  <c:v>0.9299999999999999</c:v>
                </c:pt>
                <c:pt idx="10">
                  <c:v>0.92</c:v>
                </c:pt>
                <c:pt idx="11">
                  <c:v>0.91</c:v>
                </c:pt>
                <c:pt idx="12">
                  <c:v>0.9</c:v>
                </c:pt>
                <c:pt idx="13">
                  <c:v>0.89</c:v>
                </c:pt>
                <c:pt idx="14">
                  <c:v>0.88</c:v>
                </c:pt>
                <c:pt idx="15">
                  <c:v>0.87</c:v>
                </c:pt>
                <c:pt idx="16">
                  <c:v>0.86</c:v>
                </c:pt>
                <c:pt idx="17">
                  <c:v>0.85</c:v>
                </c:pt>
                <c:pt idx="18">
                  <c:v>0.84</c:v>
                </c:pt>
                <c:pt idx="19">
                  <c:v>0.83</c:v>
                </c:pt>
                <c:pt idx="20">
                  <c:v>0.8200000000000001</c:v>
                </c:pt>
                <c:pt idx="21">
                  <c:v>0.81</c:v>
                </c:pt>
                <c:pt idx="22">
                  <c:v>0.8</c:v>
                </c:pt>
                <c:pt idx="23">
                  <c:v>0.79</c:v>
                </c:pt>
                <c:pt idx="24">
                  <c:v>0.78</c:v>
                </c:pt>
                <c:pt idx="25">
                  <c:v>0.77</c:v>
                </c:pt>
                <c:pt idx="26">
                  <c:v>0.76</c:v>
                </c:pt>
                <c:pt idx="27">
                  <c:v>0.75</c:v>
                </c:pt>
                <c:pt idx="28">
                  <c:v>0.74</c:v>
                </c:pt>
                <c:pt idx="29">
                  <c:v>0.73</c:v>
                </c:pt>
                <c:pt idx="30">
                  <c:v>0.72</c:v>
                </c:pt>
                <c:pt idx="31">
                  <c:v>0.71</c:v>
                </c:pt>
                <c:pt idx="32">
                  <c:v>0.7</c:v>
                </c:pt>
                <c:pt idx="33">
                  <c:v>0.69</c:v>
                </c:pt>
                <c:pt idx="34">
                  <c:v>0.6799999999999999</c:v>
                </c:pt>
                <c:pt idx="35">
                  <c:v>0.6699999999999999</c:v>
                </c:pt>
                <c:pt idx="36">
                  <c:v>0.6599999999999999</c:v>
                </c:pt>
                <c:pt idx="37">
                  <c:v>0.65</c:v>
                </c:pt>
                <c:pt idx="38">
                  <c:v>0.64</c:v>
                </c:pt>
                <c:pt idx="39">
                  <c:v>0.63</c:v>
                </c:pt>
                <c:pt idx="40">
                  <c:v>0.62</c:v>
                </c:pt>
                <c:pt idx="41">
                  <c:v>0.61</c:v>
                </c:pt>
                <c:pt idx="42">
                  <c:v>0.6</c:v>
                </c:pt>
                <c:pt idx="43">
                  <c:v>0.5900000000000001</c:v>
                </c:pt>
                <c:pt idx="44">
                  <c:v>0.5800000000000001</c:v>
                </c:pt>
                <c:pt idx="45">
                  <c:v>0.5700000000000001</c:v>
                </c:pt>
                <c:pt idx="46">
                  <c:v>0.56</c:v>
                </c:pt>
                <c:pt idx="47">
                  <c:v>0.55</c:v>
                </c:pt>
                <c:pt idx="48">
                  <c:v>0.54</c:v>
                </c:pt>
                <c:pt idx="49">
                  <c:v>0.53</c:v>
                </c:pt>
                <c:pt idx="50">
                  <c:v>0.52</c:v>
                </c:pt>
                <c:pt idx="51">
                  <c:v>0.51</c:v>
                </c:pt>
                <c:pt idx="52">
                  <c:v>0.5</c:v>
                </c:pt>
                <c:pt idx="53">
                  <c:v>0.49</c:v>
                </c:pt>
                <c:pt idx="54">
                  <c:v>0.48</c:v>
                </c:pt>
                <c:pt idx="55">
                  <c:v>0.47</c:v>
                </c:pt>
                <c:pt idx="56">
                  <c:v>0.45999999999999996</c:v>
                </c:pt>
                <c:pt idx="57">
                  <c:v>0.44999999999999996</c:v>
                </c:pt>
                <c:pt idx="58">
                  <c:v>0.43999999999999995</c:v>
                </c:pt>
                <c:pt idx="59">
                  <c:v>0.43000000000000005</c:v>
                </c:pt>
                <c:pt idx="60">
                  <c:v>0.42000000000000004</c:v>
                </c:pt>
                <c:pt idx="61">
                  <c:v>0.41000000000000003</c:v>
                </c:pt>
                <c:pt idx="62">
                  <c:v>0.4</c:v>
                </c:pt>
                <c:pt idx="63">
                  <c:v>0.39</c:v>
                </c:pt>
                <c:pt idx="64">
                  <c:v>0.38</c:v>
                </c:pt>
                <c:pt idx="65">
                  <c:v>0.37</c:v>
                </c:pt>
                <c:pt idx="66">
                  <c:v>0.36</c:v>
                </c:pt>
                <c:pt idx="67">
                  <c:v>0.35</c:v>
                </c:pt>
                <c:pt idx="68">
                  <c:v>0.33999999999999997</c:v>
                </c:pt>
                <c:pt idx="69">
                  <c:v>0.32999999999999996</c:v>
                </c:pt>
                <c:pt idx="70">
                  <c:v>0.31999999999999995</c:v>
                </c:pt>
                <c:pt idx="71">
                  <c:v>0.31000000000000005</c:v>
                </c:pt>
                <c:pt idx="72">
                  <c:v>0.30000000000000004</c:v>
                </c:pt>
                <c:pt idx="73">
                  <c:v>0.29000000000000004</c:v>
                </c:pt>
                <c:pt idx="74">
                  <c:v>0.28</c:v>
                </c:pt>
                <c:pt idx="75">
                  <c:v>0.27</c:v>
                </c:pt>
                <c:pt idx="76">
                  <c:v>0.26</c:v>
                </c:pt>
                <c:pt idx="77">
                  <c:v>0.25</c:v>
                </c:pt>
                <c:pt idx="78">
                  <c:v>0.24</c:v>
                </c:pt>
                <c:pt idx="79">
                  <c:v>0.22999999999999998</c:v>
                </c:pt>
                <c:pt idx="80">
                  <c:v>0.21999999999999997</c:v>
                </c:pt>
                <c:pt idx="81">
                  <c:v>0.20999999999999996</c:v>
                </c:pt>
                <c:pt idx="82">
                  <c:v>0.19999999999999996</c:v>
                </c:pt>
                <c:pt idx="83">
                  <c:v>0.18999999999999995</c:v>
                </c:pt>
                <c:pt idx="84">
                  <c:v>0.18000000000000005</c:v>
                </c:pt>
                <c:pt idx="85">
                  <c:v>0.17000000000000004</c:v>
                </c:pt>
                <c:pt idx="86">
                  <c:v>0.16000000000000003</c:v>
                </c:pt>
                <c:pt idx="87">
                  <c:v>0.15000000000000002</c:v>
                </c:pt>
                <c:pt idx="88">
                  <c:v>0.14</c:v>
                </c:pt>
                <c:pt idx="89">
                  <c:v>0.13</c:v>
                </c:pt>
                <c:pt idx="90">
                  <c:v>0.12</c:v>
                </c:pt>
                <c:pt idx="91">
                  <c:v>0.10999999999999999</c:v>
                </c:pt>
                <c:pt idx="92">
                  <c:v>0.09999999999999998</c:v>
                </c:pt>
                <c:pt idx="93">
                  <c:v>0.08999999999999997</c:v>
                </c:pt>
                <c:pt idx="94">
                  <c:v>0.07999999999999996</c:v>
                </c:pt>
                <c:pt idx="95">
                  <c:v>0.06999999999999995</c:v>
                </c:pt>
                <c:pt idx="96">
                  <c:v>0.06000000000000005</c:v>
                </c:pt>
                <c:pt idx="97">
                  <c:v>0.050000000000000044</c:v>
                </c:pt>
                <c:pt idx="98">
                  <c:v>0.040000000000000036</c:v>
                </c:pt>
                <c:pt idx="99">
                  <c:v>0.030000000000000027</c:v>
                </c:pt>
                <c:pt idx="100">
                  <c:v>0.020000000000000018</c:v>
                </c:pt>
                <c:pt idx="101">
                  <c:v>0.010000000000000009</c:v>
                </c:pt>
                <c:pt idx="102">
                  <c:v>0</c:v>
                </c:pt>
              </c:numCache>
            </c:numRef>
          </c:xVal>
          <c:yVal>
            <c:numRef>
              <c:f>Interpolacje!$E$42:$E$144</c:f>
              <c:numCache>
                <c:ptCount val="103"/>
                <c:pt idx="1">
                  <c:v>0.9962871287128713</c:v>
                </c:pt>
                <c:pt idx="2">
                  <c:v>1.3461538461538463</c:v>
                </c:pt>
                <c:pt idx="3">
                  <c:v>1.6571100917431192</c:v>
                </c:pt>
                <c:pt idx="4">
                  <c:v>1.918103448275862</c:v>
                </c:pt>
                <c:pt idx="5">
                  <c:v>2.2794117647058822</c:v>
                </c:pt>
                <c:pt idx="6">
                  <c:v>2.4542682926829267</c:v>
                </c:pt>
                <c:pt idx="7">
                  <c:v>2.5</c:v>
                </c:pt>
                <c:pt idx="8">
                  <c:v>2.4692622950819674</c:v>
                </c:pt>
                <c:pt idx="9">
                  <c:v>2.3986486486486487</c:v>
                </c:pt>
                <c:pt idx="10">
                  <c:v>2.3103932584269664</c:v>
                </c:pt>
                <c:pt idx="11">
                  <c:v>2.216981132075472</c:v>
                </c:pt>
                <c:pt idx="12">
                  <c:v>2.125</c:v>
                </c:pt>
                <c:pt idx="13">
                  <c:v>2.037671232876712</c:v>
                </c:pt>
                <c:pt idx="14">
                  <c:v>1.9563609467455623</c:v>
                </c:pt>
                <c:pt idx="15">
                  <c:v>1.8814432989690721</c:v>
                </c:pt>
                <c:pt idx="16">
                  <c:v>1.812782805429864</c:v>
                </c:pt>
                <c:pt idx="17">
                  <c:v>1.75</c:v>
                </c:pt>
                <c:pt idx="18">
                  <c:v>1.6926156583629894</c:v>
                </c:pt>
                <c:pt idx="19">
                  <c:v>1.6401273885350318</c:v>
                </c:pt>
                <c:pt idx="20">
                  <c:v>1.5920487106017194</c:v>
                </c:pt>
                <c:pt idx="21">
                  <c:v>1.5479274611398963</c:v>
                </c:pt>
                <c:pt idx="22">
                  <c:v>1.5073529411764706</c:v>
                </c:pt>
                <c:pt idx="23">
                  <c:v>1.4699570815450644</c:v>
                </c:pt>
                <c:pt idx="24">
                  <c:v>1.4354125736738705</c:v>
                </c:pt>
                <c:pt idx="25">
                  <c:v>1.4034296028880866</c:v>
                </c:pt>
                <c:pt idx="26">
                  <c:v>1.3737520798668887</c:v>
                </c:pt>
                <c:pt idx="27">
                  <c:v>1.3461538461538463</c:v>
                </c:pt>
                <c:pt idx="28">
                  <c:v>1.3204350927246788</c:v>
                </c:pt>
                <c:pt idx="29">
                  <c:v>1.296419098143236</c:v>
                </c:pt>
                <c:pt idx="30">
                  <c:v>1.2739493201483312</c:v>
                </c:pt>
                <c:pt idx="31">
                  <c:v>1.252886836027714</c:v>
                </c:pt>
                <c:pt idx="32">
                  <c:v>1.2331081081081081</c:v>
                </c:pt>
                <c:pt idx="33">
                  <c:v>1.214503042596349</c:v>
                </c:pt>
                <c:pt idx="34">
                  <c:v>1.1969733079122975</c:v>
                </c:pt>
                <c:pt idx="35">
                  <c:v>1.180430879712747</c:v>
                </c:pt>
                <c:pt idx="36">
                  <c:v>1.164796782387807</c:v>
                </c:pt>
                <c:pt idx="37">
                  <c:v>1.15</c:v>
                </c:pt>
                <c:pt idx="38">
                  <c:v>1.1359765329295988</c:v>
                </c:pt>
                <c:pt idx="39">
                  <c:v>1.1226685796269726</c:v>
                </c:pt>
                <c:pt idx="40">
                  <c:v>1.1100238257317905</c:v>
                </c:pt>
                <c:pt idx="41">
                  <c:v>1.0979948253557568</c:v>
                </c:pt>
                <c:pt idx="42">
                  <c:v>1.0865384615384617</c:v>
                </c:pt>
                <c:pt idx="43">
                  <c:v>1.0756154747948419</c:v>
                </c:pt>
                <c:pt idx="44">
                  <c:v>1.0651900503074345</c:v>
                </c:pt>
                <c:pt idx="45">
                  <c:v>1.055229455709712</c:v>
                </c:pt>
                <c:pt idx="46">
                  <c:v>1.045703722590515</c:v>
                </c:pt>
                <c:pt idx="47">
                  <c:v>1.0365853658536586</c:v>
                </c:pt>
                <c:pt idx="48">
                  <c:v>1.0278491359177955</c:v>
                </c:pt>
                <c:pt idx="49">
                  <c:v>1.0194717994628468</c:v>
                </c:pt>
                <c:pt idx="50">
                  <c:v>1.01143194504079</c:v>
                </c:pt>
                <c:pt idx="51">
                  <c:v>1.003709810387469</c:v>
                </c:pt>
                <c:pt idx="52">
                  <c:v>0.9962871287128713</c:v>
                </c:pt>
                <c:pt idx="53">
                  <c:v>0.9891469916222392</c:v>
                </c:pt>
                <c:pt idx="54">
                  <c:v>0.9822737266397947</c:v>
                </c:pt>
                <c:pt idx="55">
                  <c:v>0.9756527875793931</c:v>
                </c:pt>
                <c:pt idx="56">
                  <c:v>0.9692706562393743</c:v>
                </c:pt>
                <c:pt idx="57">
                  <c:v>0.9631147540983607</c:v>
                </c:pt>
                <c:pt idx="58">
                  <c:v>0.9571733628598544</c:v>
                </c:pt>
                <c:pt idx="59">
                  <c:v>0.951435552840562</c:v>
                </c:pt>
                <c:pt idx="60">
                  <c:v>0.9458911183239894</c:v>
                </c:pt>
                <c:pt idx="61">
                  <c:v>0.940530519110097</c:v>
                </c:pt>
                <c:pt idx="62">
                  <c:v>0.9353448275862069</c:v>
                </c:pt>
                <c:pt idx="63">
                  <c:v>0.9303256807261078</c:v>
                </c:pt>
                <c:pt idx="64">
                  <c:v>0.9254652364952185</c:v>
                </c:pt>
                <c:pt idx="65">
                  <c:v>0.920756134201302</c:v>
                </c:pt>
                <c:pt idx="66">
                  <c:v>0.9161914583838875</c:v>
                </c:pt>
                <c:pt idx="67">
                  <c:v>0.9117647058823529</c:v>
                </c:pt>
                <c:pt idx="68">
                  <c:v>0.9074697557635243</c:v>
                </c:pt>
                <c:pt idx="69">
                  <c:v>0.903300841825432</c:v>
                </c:pt>
                <c:pt idx="70">
                  <c:v>0.8992525274252527</c:v>
                </c:pt>
                <c:pt idx="71">
                  <c:v>0.8953196824070205</c:v>
                </c:pt>
                <c:pt idx="72">
                  <c:v>0.891497461928934</c:v>
                </c:pt>
                <c:pt idx="73">
                  <c:v>0.8877812870114489</c:v>
                </c:pt>
                <c:pt idx="74">
                  <c:v>0.8841668266461893</c:v>
                </c:pt>
                <c:pt idx="75">
                  <c:v>0.8806499813223758</c:v>
                </c:pt>
                <c:pt idx="76">
                  <c:v>0.8772268678422105</c:v>
                </c:pt>
                <c:pt idx="77">
                  <c:v>0.8738938053097345</c:v>
                </c:pt>
                <c:pt idx="78">
                  <c:v>0.8706473021892778</c:v>
                </c:pt>
                <c:pt idx="79">
                  <c:v>0.8674840443399395</c:v>
                </c:pt>
                <c:pt idx="80">
                  <c:v>0.8644008839417253</c:v>
                </c:pt>
                <c:pt idx="81">
                  <c:v>0.8613948292371529</c:v>
                </c:pt>
                <c:pt idx="82">
                  <c:v>0.8584630350194553</c:v>
                </c:pt>
                <c:pt idx="83">
                  <c:v>0.855602793805041</c:v>
                </c:pt>
                <c:pt idx="84">
                  <c:v>0.8528115276337235</c:v>
                </c:pt>
                <c:pt idx="85">
                  <c:v>0.850086780445473</c:v>
                </c:pt>
                <c:pt idx="86">
                  <c:v>0.8474262109871488</c:v>
                </c:pt>
                <c:pt idx="87">
                  <c:v>0.8448275862068966</c:v>
                </c:pt>
                <c:pt idx="88">
                  <c:v>0.8422887750976957</c:v>
                </c:pt>
                <c:pt idx="89">
                  <c:v>0.8398077429549644</c:v>
                </c:pt>
                <c:pt idx="90">
                  <c:v>0.8373825460162183</c:v>
                </c:pt>
                <c:pt idx="91">
                  <c:v>0.8350113264535615</c:v>
                </c:pt>
                <c:pt idx="92">
                  <c:v>0.8326923076923076</c:v>
                </c:pt>
                <c:pt idx="93">
                  <c:v>0.8304237900313027</c:v>
                </c:pt>
                <c:pt idx="94">
                  <c:v>0.8282041465425846</c:v>
                </c:pt>
                <c:pt idx="95">
                  <c:v>0.8260318192298823</c:v>
                </c:pt>
                <c:pt idx="96">
                  <c:v>0.8239053154271527</c:v>
                </c:pt>
                <c:pt idx="97">
                  <c:v>0.8218232044198895</c:v>
                </c:pt>
                <c:pt idx="98">
                  <c:v>0.8197841142733471</c:v>
                </c:pt>
                <c:pt idx="99">
                  <c:v>0.8177867288530846</c:v>
                </c:pt>
                <c:pt idx="100">
                  <c:v>0.8158297850244055</c:v>
                </c:pt>
                <c:pt idx="101">
                  <c:v>0.8139120700183188</c:v>
                </c:pt>
                <c:pt idx="102">
                  <c:v>0.8120324189526185</c:v>
                </c:pt>
              </c:numCache>
            </c:numRef>
          </c:yVal>
          <c:smooth val="1"/>
        </c:ser>
        <c:axId val="54964434"/>
        <c:axId val="24917859"/>
      </c:scatterChart>
      <c:valAx>
        <c:axId val="549644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E"/>
                    <a:ea typeface="Arial CE"/>
                    <a:cs typeface="Arial CE"/>
                  </a:rPr>
                  <a:t>n/ns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917859"/>
        <c:crosses val="autoZero"/>
        <c:crossBetween val="midCat"/>
        <c:dispUnits/>
      </c:valAx>
      <c:valAx>
        <c:axId val="249178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E"/>
                    <a:ea typeface="Arial CE"/>
                    <a:cs typeface="Arial CE"/>
                  </a:rPr>
                  <a:t>M/Mn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96443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"/>
          <c:y val="0.43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5"/>
          <c:y val="0.02425"/>
          <c:w val="0.826"/>
          <c:h val="0.89275"/>
        </c:manualLayout>
      </c:layout>
      <c:scatterChart>
        <c:scatterStyle val="smoothMarker"/>
        <c:varyColors val="0"/>
        <c:ser>
          <c:idx val="0"/>
          <c:order val="0"/>
          <c:tx>
            <c:v>Punkty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Interpolacje!$B$155:$B$163</c:f>
              <c:numCache>
                <c:ptCount val="9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0.85</c:v>
                </c:pt>
                <c:pt idx="6">
                  <c:v>0.9</c:v>
                </c:pt>
                <c:pt idx="7">
                  <c:v>0.95</c:v>
                </c:pt>
                <c:pt idx="8">
                  <c:v>1</c:v>
                </c:pt>
              </c:numCache>
            </c:numRef>
          </c:xVal>
          <c:yVal>
            <c:numRef>
              <c:f>Interpolacje!$D$155:$D$163</c:f>
              <c:numCache>
                <c:ptCount val="9"/>
                <c:pt idx="0">
                  <c:v>7.2</c:v>
                </c:pt>
                <c:pt idx="1">
                  <c:v>7.15</c:v>
                </c:pt>
                <c:pt idx="2">
                  <c:v>7.1</c:v>
                </c:pt>
                <c:pt idx="3">
                  <c:v>6.9</c:v>
                </c:pt>
                <c:pt idx="4">
                  <c:v>6.65</c:v>
                </c:pt>
                <c:pt idx="5">
                  <c:v>6.55</c:v>
                </c:pt>
                <c:pt idx="6">
                  <c:v>6.3</c:v>
                </c:pt>
                <c:pt idx="7">
                  <c:v>5.4</c:v>
                </c:pt>
                <c:pt idx="8">
                  <c:v>0</c:v>
                </c:pt>
              </c:numCache>
            </c:numRef>
          </c:yVal>
          <c:smooth val="1"/>
        </c:ser>
        <c:ser>
          <c:idx val="2"/>
          <c:order val="1"/>
          <c:tx>
            <c:v>Funkcja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Interpolacje!$B$173:$B$217</c:f>
              <c:numCache>
                <c:ptCount val="45"/>
                <c:pt idx="0">
                  <c:v>1</c:v>
                </c:pt>
                <c:pt idx="1">
                  <c:v>0.9979999999999747</c:v>
                </c:pt>
                <c:pt idx="2">
                  <c:v>0.9959999999999758</c:v>
                </c:pt>
                <c:pt idx="3">
                  <c:v>0.9939999999999769</c:v>
                </c:pt>
                <c:pt idx="4">
                  <c:v>0.991999999999978</c:v>
                </c:pt>
                <c:pt idx="5">
                  <c:v>0.9899999999999791</c:v>
                </c:pt>
                <c:pt idx="6">
                  <c:v>0.9879999999999802</c:v>
                </c:pt>
                <c:pt idx="7">
                  <c:v>0.9859999999999813</c:v>
                </c:pt>
                <c:pt idx="8">
                  <c:v>0.9839999999999824</c:v>
                </c:pt>
                <c:pt idx="9">
                  <c:v>0.9819999999999836</c:v>
                </c:pt>
                <c:pt idx="10">
                  <c:v>0.9799999999999846</c:v>
                </c:pt>
                <c:pt idx="11">
                  <c:v>0.9779999999999857</c:v>
                </c:pt>
                <c:pt idx="12">
                  <c:v>0.9759999999999868</c:v>
                </c:pt>
                <c:pt idx="13">
                  <c:v>0.9739999999999879</c:v>
                </c:pt>
                <c:pt idx="14">
                  <c:v>0.971999999999989</c:v>
                </c:pt>
                <c:pt idx="15">
                  <c:v>0.9699999999999901</c:v>
                </c:pt>
                <c:pt idx="16">
                  <c:v>0.9679999999999912</c:v>
                </c:pt>
                <c:pt idx="17">
                  <c:v>0.9659999999999923</c:v>
                </c:pt>
                <c:pt idx="18">
                  <c:v>0.9639999999999934</c:v>
                </c:pt>
                <c:pt idx="19">
                  <c:v>0.9619999999999945</c:v>
                </c:pt>
                <c:pt idx="20">
                  <c:v>0.9599999999999956</c:v>
                </c:pt>
                <c:pt idx="21">
                  <c:v>0.9579999999999967</c:v>
                </c:pt>
                <c:pt idx="22">
                  <c:v>0.9559999999999979</c:v>
                </c:pt>
                <c:pt idx="23">
                  <c:v>0.9539999999999988</c:v>
                </c:pt>
                <c:pt idx="24">
                  <c:v>0.952</c:v>
                </c:pt>
                <c:pt idx="25">
                  <c:v>0.9500000000000011</c:v>
                </c:pt>
                <c:pt idx="26">
                  <c:v>0.900000000000001</c:v>
                </c:pt>
                <c:pt idx="27">
                  <c:v>0.850000000000001</c:v>
                </c:pt>
                <c:pt idx="28">
                  <c:v>0.8000000000000009</c:v>
                </c:pt>
                <c:pt idx="29">
                  <c:v>0.750000000000001</c:v>
                </c:pt>
                <c:pt idx="30">
                  <c:v>0.7000000000000011</c:v>
                </c:pt>
                <c:pt idx="31">
                  <c:v>0.650000000000001</c:v>
                </c:pt>
                <c:pt idx="32">
                  <c:v>0.6</c:v>
                </c:pt>
                <c:pt idx="33">
                  <c:v>0.55</c:v>
                </c:pt>
                <c:pt idx="34">
                  <c:v>0.5</c:v>
                </c:pt>
                <c:pt idx="35">
                  <c:v>0.44999999999999996</c:v>
                </c:pt>
                <c:pt idx="36">
                  <c:v>0.4</c:v>
                </c:pt>
                <c:pt idx="37">
                  <c:v>0.35</c:v>
                </c:pt>
                <c:pt idx="38">
                  <c:v>0.30000000000000004</c:v>
                </c:pt>
                <c:pt idx="39">
                  <c:v>0.25</c:v>
                </c:pt>
                <c:pt idx="40">
                  <c:v>0.19999999999999996</c:v>
                </c:pt>
                <c:pt idx="41">
                  <c:v>0.15000000000000002</c:v>
                </c:pt>
                <c:pt idx="42">
                  <c:v>0.09999999999999998</c:v>
                </c:pt>
                <c:pt idx="43">
                  <c:v>0.050000000000000044</c:v>
                </c:pt>
                <c:pt idx="44">
                  <c:v>0</c:v>
                </c:pt>
              </c:numCache>
            </c:numRef>
          </c:xVal>
          <c:yVal>
            <c:numRef>
              <c:f>Interpolacje!$D$173:$D$217</c:f>
              <c:numCache>
                <c:ptCount val="45"/>
                <c:pt idx="0">
                  <c:v>0.3100000000000005</c:v>
                </c:pt>
                <c:pt idx="1">
                  <c:v>1.3754289092180612</c:v>
                </c:pt>
                <c:pt idx="2">
                  <c:v>1.8683893603202062</c:v>
                </c:pt>
                <c:pt idx="3">
                  <c:v>2.230000391132579</c:v>
                </c:pt>
                <c:pt idx="4">
                  <c:v>2.5200472620943097</c:v>
                </c:pt>
                <c:pt idx="5">
                  <c:v>2.7634110444005975</c:v>
                </c:pt>
                <c:pt idx="6">
                  <c:v>2.9733957163823383</c:v>
                </c:pt>
                <c:pt idx="7">
                  <c:v>3.158117693499787</c:v>
                </c:pt>
                <c:pt idx="8">
                  <c:v>3.322958014468587</c:v>
                </c:pt>
                <c:pt idx="9">
                  <c:v>3.471696320280298</c:v>
                </c:pt>
                <c:pt idx="10">
                  <c:v>3.60710312187713</c:v>
                </c:pt>
                <c:pt idx="11">
                  <c:v>3.7312771468580035</c:v>
                </c:pt>
                <c:pt idx="12">
                  <c:v>3.8458504398405733</c:v>
                </c:pt>
                <c:pt idx="13">
                  <c:v>3.952119589122134</c:v>
                </c:pt>
                <c:pt idx="14">
                  <c:v>4.051133210982959</c:v>
                </c:pt>
                <c:pt idx="15">
                  <c:v>4.143752281438579</c:v>
                </c:pt>
                <c:pt idx="16">
                  <c:v>4.230692941935948</c:v>
                </c:pt>
                <c:pt idx="17">
                  <c:v>4.312557614148925</c:v>
                </c:pt>
                <c:pt idx="18">
                  <c:v>4.3898580938627525</c:v>
                </c:pt>
                <c:pt idx="19">
                  <c:v>4.463033006370966</c:v>
                </c:pt>
                <c:pt idx="20">
                  <c:v>4.532461213004477</c:v>
                </c:pt>
                <c:pt idx="21">
                  <c:v>4.598472255247239</c:v>
                </c:pt>
                <c:pt idx="22">
                  <c:v>4.661354594945917</c:v>
                </c:pt>
                <c:pt idx="23">
                  <c:v>4.721362190282297</c:v>
                </c:pt>
                <c:pt idx="24">
                  <c:v>4.778719798045744</c:v>
                </c:pt>
                <c:pt idx="25">
                  <c:v>4.8336272891792476</c:v>
                </c:pt>
                <c:pt idx="26">
                  <c:v>5.7323481824415</c:v>
                </c:pt>
                <c:pt idx="27">
                  <c:v>6.20943951513962</c:v>
                </c:pt>
                <c:pt idx="28">
                  <c:v>6.51839386526918</c:v>
                </c:pt>
                <c:pt idx="29">
                  <c:v>6.739488787253172</c:v>
                </c:pt>
                <c:pt idx="30">
                  <c:v>6.907713768807365</c:v>
                </c:pt>
                <c:pt idx="31">
                  <c:v>7.041172855247572</c:v>
                </c:pt>
                <c:pt idx="32">
                  <c:v>7.1503215879166655</c:v>
                </c:pt>
                <c:pt idx="33">
                  <c:v>7.241683213388442</c:v>
                </c:pt>
                <c:pt idx="34">
                  <c:v>7.319568746340298</c:v>
                </c:pt>
                <c:pt idx="35">
                  <c:v>7.3869574104876445</c:v>
                </c:pt>
                <c:pt idx="36">
                  <c:v>7.445983041393378</c:v>
                </c:pt>
                <c:pt idx="37">
                  <c:v>7.49821944222547</c:v>
                </c:pt>
                <c:pt idx="38">
                  <c:v>7.544856140252029</c:v>
                </c:pt>
                <c:pt idx="39">
                  <c:v>7.586811088805211</c:v>
                </c:pt>
                <c:pt idx="40">
                  <c:v>7.624805431051763</c:v>
                </c:pt>
                <c:pt idx="41">
                  <c:v>7.659414556302375</c:v>
                </c:pt>
                <c:pt idx="42">
                  <c:v>7.691103852575223</c:v>
                </c:pt>
                <c:pt idx="43">
                  <c:v>7.720254297895222</c:v>
                </c:pt>
                <c:pt idx="44">
                  <c:v>7.7471811361200436</c:v>
                </c:pt>
              </c:numCache>
            </c:numRef>
          </c:yVal>
          <c:smooth val="1"/>
        </c:ser>
        <c:axId val="22934140"/>
        <c:axId val="5080669"/>
      </c:scatterChart>
      <c:valAx>
        <c:axId val="229341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E"/>
                    <a:ea typeface="Arial CE"/>
                    <a:cs typeface="Arial CE"/>
                  </a:rPr>
                  <a:t>n/ns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80669"/>
        <c:crosses val="autoZero"/>
        <c:crossBetween val="midCat"/>
        <c:dispUnits/>
      </c:valAx>
      <c:valAx>
        <c:axId val="50806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E"/>
                    <a:ea typeface="Arial CE"/>
                    <a:cs typeface="Arial CE"/>
                  </a:rPr>
                  <a:t>I/In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93414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5"/>
          <c:y val="0.39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38100">
                <a:solidFill>
                  <a:srgbClr val="0000FF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0.0000000"/>
              <c:spPr>
                <a:solidFill>
                  <a:srgbClr val="FFFF99"/>
                </a:solidFill>
                <a:ln w="3175">
                  <a:noFill/>
                </a:ln>
              </c:spPr>
            </c:trendlineLbl>
          </c:trendline>
          <c:xVal>
            <c:numRef>
              <c:f>Interpolacje!$B$229:$B$238</c:f>
              <c:numCache>
                <c:ptCount val="10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  <c:pt idx="7">
                  <c:v>350</c:v>
                </c:pt>
                <c:pt idx="8">
                  <c:v>400</c:v>
                </c:pt>
                <c:pt idx="9">
                  <c:v>450</c:v>
                </c:pt>
              </c:numCache>
            </c:numRef>
          </c:xVal>
          <c:yVal>
            <c:numRef>
              <c:f>Interpolacje!$C$229:$C$238</c:f>
              <c:numCache>
                <c:ptCount val="10"/>
                <c:pt idx="0">
                  <c:v>875</c:v>
                </c:pt>
                <c:pt idx="1">
                  <c:v>871.5</c:v>
                </c:pt>
                <c:pt idx="2">
                  <c:v>861</c:v>
                </c:pt>
                <c:pt idx="3">
                  <c:v>847</c:v>
                </c:pt>
                <c:pt idx="4">
                  <c:v>822.5</c:v>
                </c:pt>
                <c:pt idx="5">
                  <c:v>787.5</c:v>
                </c:pt>
                <c:pt idx="6">
                  <c:v>742</c:v>
                </c:pt>
                <c:pt idx="7">
                  <c:v>689.5</c:v>
                </c:pt>
                <c:pt idx="8">
                  <c:v>630</c:v>
                </c:pt>
                <c:pt idx="9">
                  <c:v>553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spPr>
              <a:ln w="38100">
                <a:solidFill>
                  <a:srgbClr val="FF0000"/>
                </a:solidFill>
              </a:ln>
            </c:spPr>
            <c:trendlineType val="poly"/>
            <c:order val="3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0.0000000000"/>
              <c:spPr>
                <a:solidFill>
                  <a:srgbClr val="FFFF99"/>
                </a:solidFill>
                <a:ln w="3175">
                  <a:noFill/>
                </a:ln>
              </c:spPr>
            </c:trendlineLbl>
          </c:trendline>
          <c:xVal>
            <c:numRef>
              <c:f>Interpolacje!$B$229:$B$238</c:f>
              <c:numCache>
                <c:ptCount val="10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  <c:pt idx="7">
                  <c:v>350</c:v>
                </c:pt>
                <c:pt idx="8">
                  <c:v>400</c:v>
                </c:pt>
                <c:pt idx="9">
                  <c:v>450</c:v>
                </c:pt>
              </c:numCache>
            </c:numRef>
          </c:xVal>
          <c:yVal>
            <c:numRef>
              <c:f>Interpolacje!$D$229:$D$238</c:f>
              <c:numCache>
                <c:ptCount val="10"/>
                <c:pt idx="0">
                  <c:v>602</c:v>
                </c:pt>
                <c:pt idx="1">
                  <c:v>616</c:v>
                </c:pt>
                <c:pt idx="2">
                  <c:v>644</c:v>
                </c:pt>
                <c:pt idx="3">
                  <c:v>693</c:v>
                </c:pt>
                <c:pt idx="4">
                  <c:v>770</c:v>
                </c:pt>
                <c:pt idx="5">
                  <c:v>854</c:v>
                </c:pt>
                <c:pt idx="6">
                  <c:v>924</c:v>
                </c:pt>
                <c:pt idx="7">
                  <c:v>973</c:v>
                </c:pt>
                <c:pt idx="8">
                  <c:v>1008</c:v>
                </c:pt>
                <c:pt idx="9">
                  <c:v>1015</c:v>
                </c:pt>
              </c:numCache>
            </c:numRef>
          </c:yVal>
          <c:smooth val="0"/>
        </c:ser>
        <c:axId val="45726022"/>
        <c:axId val="8881015"/>
      </c:scatterChart>
      <c:valAx>
        <c:axId val="457260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Q [m^3/h]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881015"/>
        <c:crosses val="autoZero"/>
        <c:crossBetween val="midCat"/>
        <c:dispUnits/>
      </c:valAx>
      <c:valAx>
        <c:axId val="88810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H [m], P [kW]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72602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v>Mm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Symulacje!$F$251:$F$351</c:f>
              <c:numCache>
                <c:ptCount val="101"/>
                <c:pt idx="0">
                  <c:v>0</c:v>
                </c:pt>
                <c:pt idx="1">
                  <c:v>2.8980942878570612</c:v>
                </c:pt>
                <c:pt idx="2">
                  <c:v>5.871112619808709</c:v>
                </c:pt>
                <c:pt idx="3">
                  <c:v>8.918021554238655</c:v>
                </c:pt>
                <c:pt idx="4">
                  <c:v>12.03754114515358</c:v>
                </c:pt>
                <c:pt idx="5">
                  <c:v>15.228139070977088</c:v>
                </c:pt>
                <c:pt idx="6">
                  <c:v>18.488026317393018</c:v>
                </c:pt>
                <c:pt idx="7">
                  <c:v>21.81515456728807</c:v>
                </c:pt>
                <c:pt idx="8">
                  <c:v>25.207215438311174</c:v>
                </c:pt>
                <c:pt idx="9">
                  <c:v>28.66164169233354</c:v>
                </c:pt>
                <c:pt idx="10">
                  <c:v>32.17561052118091</c:v>
                </c:pt>
                <c:pt idx="11">
                  <c:v>35.74604898955092</c:v>
                </c:pt>
                <c:pt idx="12">
                  <c:v>39.369641689272285</c:v>
                </c:pt>
                <c:pt idx="13">
                  <c:v>43.042840629376116</c:v>
                </c:pt>
                <c:pt idx="14">
                  <c:v>46.76187735431974</c:v>
                </c:pt>
                <c:pt idx="15">
                  <c:v>50.5227772487278</c:v>
                </c:pt>
                <c:pt idx="16">
                  <c:v>54.32137595189433</c:v>
                </c:pt>
                <c:pt idx="17">
                  <c:v>58.153337769807585</c:v>
                </c:pt>
                <c:pt idx="18">
                  <c:v>62.0141759374631</c:v>
                </c:pt>
                <c:pt idx="19">
                  <c:v>65.89927455060607</c:v>
                </c:pt>
                <c:pt idx="20">
                  <c:v>69.80391195468239</c:v>
                </c:pt>
                <c:pt idx="21">
                  <c:v>73.72328535054854</c:v>
                </c:pt>
                <c:pt idx="22">
                  <c:v>77.65253635220425</c:v>
                </c:pt>
                <c:pt idx="23">
                  <c:v>81.58677721219375</c:v>
                </c:pt>
                <c:pt idx="24">
                  <c:v>85.52111741597457</c:v>
                </c:pt>
                <c:pt idx="25">
                  <c:v>89.45069033794084</c:v>
                </c:pt>
                <c:pt idx="26">
                  <c:v>93.37067964920648</c:v>
                </c:pt>
                <c:pt idx="27">
                  <c:v>97.27634517082346</c:v>
                </c:pt>
                <c:pt idx="28">
                  <c:v>101.16418783931195</c:v>
                </c:pt>
                <c:pt idx="29">
                  <c:v>105.03335152782624</c:v>
                </c:pt>
                <c:pt idx="30">
                  <c:v>108.88313681198413</c:v>
                </c:pt>
                <c:pt idx="31">
                  <c:v>112.71290713229419</c:v>
                </c:pt>
                <c:pt idx="32">
                  <c:v>116.52209098587414</c:v>
                </c:pt>
                <c:pt idx="33">
                  <c:v>120.31018411937994</c:v>
                </c:pt>
                <c:pt idx="34">
                  <c:v>124.07675174007609</c:v>
                </c:pt>
                <c:pt idx="35">
                  <c:v>127.82143076486578</c:v>
                </c:pt>
                <c:pt idx="36">
                  <c:v>131.5439321303476</c:v>
                </c:pt>
                <c:pt idx="37">
                  <c:v>135.2440431906443</c:v>
                </c:pt>
                <c:pt idx="38">
                  <c:v>138.92163023394602</c:v>
                </c:pt>
                <c:pt idx="39">
                  <c:v>142.57664115353373</c:v>
                </c:pt>
                <c:pt idx="40">
                  <c:v>146.20910831463283</c:v>
                </c:pt>
                <c:pt idx="41">
                  <c:v>149.81915166495807</c:v>
                </c:pt>
                <c:pt idx="42">
                  <c:v>153.40698214445695</c:v>
                </c:pt>
                <c:pt idx="43">
                  <c:v>156.97290545879625</c:v>
                </c:pt>
                <c:pt idx="44">
                  <c:v>160.51732629189183</c:v>
                </c:pt>
                <c:pt idx="45">
                  <c:v>164.0407530456614</c:v>
                </c:pt>
                <c:pt idx="46">
                  <c:v>167.54380321070118</c:v>
                </c:pt>
                <c:pt idx="47">
                  <c:v>171.02720949040776</c:v>
                </c:pt>
                <c:pt idx="48">
                  <c:v>174.49182682402596</c:v>
                </c:pt>
                <c:pt idx="49">
                  <c:v>177.93864048228707</c:v>
                </c:pt>
                <c:pt idx="50">
                  <c:v>181.36877544411036</c:v>
                </c:pt>
                <c:pt idx="51">
                  <c:v>184.78350730610737</c:v>
                </c:pt>
                <c:pt idx="52">
                  <c:v>188.18427503075628</c:v>
                </c:pt>
                <c:pt idx="53">
                  <c:v>191.5726959072889</c:v>
                </c:pt>
                <c:pt idx="54">
                  <c:v>194.95058318580405</c:v>
                </c:pt>
                <c:pt idx="55">
                  <c:v>198.31996695560755</c:v>
                </c:pt>
                <c:pt idx="56">
                  <c:v>201.68311898104528</c:v>
                </c:pt>
                <c:pt idx="57">
                  <c:v>205.04258239278175</c:v>
                </c:pt>
                <c:pt idx="58">
                  <c:v>208.40120737431081</c:v>
                </c:pt>
                <c:pt idx="59">
                  <c:v>211.76219430306253</c:v>
                </c:pt>
                <c:pt idx="60">
                  <c:v>215.12914623191543</c:v>
                </c:pt>
                <c:pt idx="61">
                  <c:v>218.5061331718978</c:v>
                </c:pt>
                <c:pt idx="62">
                  <c:v>221.89777142069468</c:v>
                </c:pt>
                <c:pt idx="63">
                  <c:v>225.30932226276428</c:v>
                </c:pt>
                <c:pt idx="64">
                  <c:v>228.74681587696145</c:v>
                </c:pt>
                <c:pt idx="65">
                  <c:v>232.2172084248774</c:v>
                </c:pt>
                <c:pt idx="66">
                  <c:v>235.72858336082692</c:v>
                </c:pt>
                <c:pt idx="67">
                  <c:v>239.29041247268762</c:v>
                </c:pt>
                <c:pt idx="68">
                  <c:v>242.91389877038515</c:v>
                </c:pt>
                <c:pt idx="69">
                  <c:v>246.61243325968556</c:v>
                </c:pt>
                <c:pt idx="70">
                  <c:v>250.40221275080003</c:v>
                </c:pt>
                <c:pt idx="71">
                  <c:v>254.3030891460486</c:v>
                </c:pt>
                <c:pt idx="72">
                  <c:v>258.33975676615097</c:v>
                </c:pt>
                <c:pt idx="73">
                  <c:v>262.54343976612233</c:v>
                </c:pt>
                <c:pt idx="74">
                  <c:v>266.95432302771684</c:v>
                </c:pt>
                <c:pt idx="75">
                  <c:v>271.6250700780448</c:v>
                </c:pt>
                <c:pt idx="76">
                  <c:v>276.6258047048975</c:v>
                </c:pt>
                <c:pt idx="77">
                  <c:v>282.0504288223585</c:v>
                </c:pt>
                <c:pt idx="78">
                  <c:v>288.0207717228943</c:v>
                </c:pt>
                <c:pt idx="79">
                  <c:v>294.6669623028432</c:v>
                </c:pt>
                <c:pt idx="80">
                  <c:v>301.9686090220251</c:v>
                </c:pt>
                <c:pt idx="81">
                  <c:v>308.95101575305705</c:v>
                </c:pt>
                <c:pt idx="82">
                  <c:v>312.2664839149655</c:v>
                </c:pt>
                <c:pt idx="83">
                  <c:v>312.14205848030014</c:v>
                </c:pt>
                <c:pt idx="84">
                  <c:v>312.1616993358941</c:v>
                </c:pt>
                <c:pt idx="85">
                  <c:v>312.1586541459937</c:v>
                </c:pt>
                <c:pt idx="86">
                  <c:v>312.15912765966567</c:v>
                </c:pt>
                <c:pt idx="87">
                  <c:v>312.1590540634463</c:v>
                </c:pt>
                <c:pt idx="88">
                  <c:v>312.159065502994</c:v>
                </c:pt>
                <c:pt idx="89">
                  <c:v>312.15906372488865</c:v>
                </c:pt>
                <c:pt idx="90">
                  <c:v>312.15906400126886</c:v>
                </c:pt>
                <c:pt idx="91">
                  <c:v>312.1590639583096</c:v>
                </c:pt>
                <c:pt idx="92">
                  <c:v>312.159063964987</c:v>
                </c:pt>
                <c:pt idx="93">
                  <c:v>312.1590639639491</c:v>
                </c:pt>
                <c:pt idx="94">
                  <c:v>312.15906396411043</c:v>
                </c:pt>
                <c:pt idx="95">
                  <c:v>312.15906396408536</c:v>
                </c:pt>
                <c:pt idx="96">
                  <c:v>312.1590639640893</c:v>
                </c:pt>
                <c:pt idx="97">
                  <c:v>312.15906396408866</c:v>
                </c:pt>
                <c:pt idx="98">
                  <c:v>312.1590639640887</c:v>
                </c:pt>
                <c:pt idx="99">
                  <c:v>312.1590639640887</c:v>
                </c:pt>
                <c:pt idx="100">
                  <c:v>312.1590639640887</c:v>
                </c:pt>
              </c:numCache>
            </c:numRef>
          </c:xVal>
          <c:yVal>
            <c:numRef>
              <c:f>Symulacje!$AC$251:$AC$351</c:f>
              <c:numCache>
                <c:ptCount val="101"/>
              </c:numCache>
            </c:numRef>
          </c:yVal>
          <c:smooth val="1"/>
        </c:ser>
        <c:ser>
          <c:idx val="1"/>
          <c:order val="1"/>
          <c:tx>
            <c:v>Mp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Symulacje!$F$251:$F$351</c:f>
              <c:numCache>
                <c:ptCount val="101"/>
                <c:pt idx="0">
                  <c:v>0</c:v>
                </c:pt>
                <c:pt idx="1">
                  <c:v>2.8980942878570612</c:v>
                </c:pt>
                <c:pt idx="2">
                  <c:v>5.871112619808709</c:v>
                </c:pt>
                <c:pt idx="3">
                  <c:v>8.918021554238655</c:v>
                </c:pt>
                <c:pt idx="4">
                  <c:v>12.03754114515358</c:v>
                </c:pt>
                <c:pt idx="5">
                  <c:v>15.228139070977088</c:v>
                </c:pt>
                <c:pt idx="6">
                  <c:v>18.488026317393018</c:v>
                </c:pt>
                <c:pt idx="7">
                  <c:v>21.81515456728807</c:v>
                </c:pt>
                <c:pt idx="8">
                  <c:v>25.207215438311174</c:v>
                </c:pt>
                <c:pt idx="9">
                  <c:v>28.66164169233354</c:v>
                </c:pt>
                <c:pt idx="10">
                  <c:v>32.17561052118091</c:v>
                </c:pt>
                <c:pt idx="11">
                  <c:v>35.74604898955092</c:v>
                </c:pt>
                <c:pt idx="12">
                  <c:v>39.369641689272285</c:v>
                </c:pt>
                <c:pt idx="13">
                  <c:v>43.042840629376116</c:v>
                </c:pt>
                <c:pt idx="14">
                  <c:v>46.76187735431974</c:v>
                </c:pt>
                <c:pt idx="15">
                  <c:v>50.5227772487278</c:v>
                </c:pt>
                <c:pt idx="16">
                  <c:v>54.32137595189433</c:v>
                </c:pt>
                <c:pt idx="17">
                  <c:v>58.153337769807585</c:v>
                </c:pt>
                <c:pt idx="18">
                  <c:v>62.0141759374631</c:v>
                </c:pt>
                <c:pt idx="19">
                  <c:v>65.89927455060607</c:v>
                </c:pt>
                <c:pt idx="20">
                  <c:v>69.80391195468239</c:v>
                </c:pt>
                <c:pt idx="21">
                  <c:v>73.72328535054854</c:v>
                </c:pt>
                <c:pt idx="22">
                  <c:v>77.65253635220425</c:v>
                </c:pt>
                <c:pt idx="23">
                  <c:v>81.58677721219375</c:v>
                </c:pt>
                <c:pt idx="24">
                  <c:v>85.52111741597457</c:v>
                </c:pt>
                <c:pt idx="25">
                  <c:v>89.45069033794084</c:v>
                </c:pt>
                <c:pt idx="26">
                  <c:v>93.37067964920648</c:v>
                </c:pt>
                <c:pt idx="27">
                  <c:v>97.27634517082346</c:v>
                </c:pt>
                <c:pt idx="28">
                  <c:v>101.16418783931195</c:v>
                </c:pt>
                <c:pt idx="29">
                  <c:v>105.03335152782624</c:v>
                </c:pt>
                <c:pt idx="30">
                  <c:v>108.88313681198413</c:v>
                </c:pt>
                <c:pt idx="31">
                  <c:v>112.71290713229419</c:v>
                </c:pt>
                <c:pt idx="32">
                  <c:v>116.52209098587414</c:v>
                </c:pt>
                <c:pt idx="33">
                  <c:v>120.31018411937994</c:v>
                </c:pt>
                <c:pt idx="34">
                  <c:v>124.07675174007609</c:v>
                </c:pt>
                <c:pt idx="35">
                  <c:v>127.82143076486578</c:v>
                </c:pt>
                <c:pt idx="36">
                  <c:v>131.5439321303476</c:v>
                </c:pt>
                <c:pt idx="37">
                  <c:v>135.2440431906443</c:v>
                </c:pt>
                <c:pt idx="38">
                  <c:v>138.92163023394602</c:v>
                </c:pt>
                <c:pt idx="39">
                  <c:v>142.57664115353373</c:v>
                </c:pt>
                <c:pt idx="40">
                  <c:v>146.20910831463283</c:v>
                </c:pt>
                <c:pt idx="41">
                  <c:v>149.81915166495807</c:v>
                </c:pt>
                <c:pt idx="42">
                  <c:v>153.40698214445695</c:v>
                </c:pt>
                <c:pt idx="43">
                  <c:v>156.97290545879625</c:v>
                </c:pt>
                <c:pt idx="44">
                  <c:v>160.51732629189183</c:v>
                </c:pt>
                <c:pt idx="45">
                  <c:v>164.0407530456614</c:v>
                </c:pt>
                <c:pt idx="46">
                  <c:v>167.54380321070118</c:v>
                </c:pt>
                <c:pt idx="47">
                  <c:v>171.02720949040776</c:v>
                </c:pt>
                <c:pt idx="48">
                  <c:v>174.49182682402596</c:v>
                </c:pt>
                <c:pt idx="49">
                  <c:v>177.93864048228707</c:v>
                </c:pt>
                <c:pt idx="50">
                  <c:v>181.36877544411036</c:v>
                </c:pt>
                <c:pt idx="51">
                  <c:v>184.78350730610737</c:v>
                </c:pt>
                <c:pt idx="52">
                  <c:v>188.18427503075628</c:v>
                </c:pt>
                <c:pt idx="53">
                  <c:v>191.5726959072889</c:v>
                </c:pt>
                <c:pt idx="54">
                  <c:v>194.95058318580405</c:v>
                </c:pt>
                <c:pt idx="55">
                  <c:v>198.31996695560755</c:v>
                </c:pt>
                <c:pt idx="56">
                  <c:v>201.68311898104528</c:v>
                </c:pt>
                <c:pt idx="57">
                  <c:v>205.04258239278175</c:v>
                </c:pt>
                <c:pt idx="58">
                  <c:v>208.40120737431081</c:v>
                </c:pt>
                <c:pt idx="59">
                  <c:v>211.76219430306253</c:v>
                </c:pt>
                <c:pt idx="60">
                  <c:v>215.12914623191543</c:v>
                </c:pt>
                <c:pt idx="61">
                  <c:v>218.5061331718978</c:v>
                </c:pt>
                <c:pt idx="62">
                  <c:v>221.89777142069468</c:v>
                </c:pt>
                <c:pt idx="63">
                  <c:v>225.30932226276428</c:v>
                </c:pt>
                <c:pt idx="64">
                  <c:v>228.74681587696145</c:v>
                </c:pt>
                <c:pt idx="65">
                  <c:v>232.2172084248774</c:v>
                </c:pt>
                <c:pt idx="66">
                  <c:v>235.72858336082692</c:v>
                </c:pt>
                <c:pt idx="67">
                  <c:v>239.29041247268762</c:v>
                </c:pt>
                <c:pt idx="68">
                  <c:v>242.91389877038515</c:v>
                </c:pt>
                <c:pt idx="69">
                  <c:v>246.61243325968556</c:v>
                </c:pt>
                <c:pt idx="70">
                  <c:v>250.40221275080003</c:v>
                </c:pt>
                <c:pt idx="71">
                  <c:v>254.3030891460486</c:v>
                </c:pt>
                <c:pt idx="72">
                  <c:v>258.33975676615097</c:v>
                </c:pt>
                <c:pt idx="73">
                  <c:v>262.54343976612233</c:v>
                </c:pt>
                <c:pt idx="74">
                  <c:v>266.95432302771684</c:v>
                </c:pt>
                <c:pt idx="75">
                  <c:v>271.6250700780448</c:v>
                </c:pt>
                <c:pt idx="76">
                  <c:v>276.6258047048975</c:v>
                </c:pt>
                <c:pt idx="77">
                  <c:v>282.0504288223585</c:v>
                </c:pt>
                <c:pt idx="78">
                  <c:v>288.0207717228943</c:v>
                </c:pt>
                <c:pt idx="79">
                  <c:v>294.6669623028432</c:v>
                </c:pt>
                <c:pt idx="80">
                  <c:v>301.9686090220251</c:v>
                </c:pt>
                <c:pt idx="81">
                  <c:v>308.95101575305705</c:v>
                </c:pt>
                <c:pt idx="82">
                  <c:v>312.2664839149655</c:v>
                </c:pt>
                <c:pt idx="83">
                  <c:v>312.14205848030014</c:v>
                </c:pt>
                <c:pt idx="84">
                  <c:v>312.1616993358941</c:v>
                </c:pt>
                <c:pt idx="85">
                  <c:v>312.1586541459937</c:v>
                </c:pt>
                <c:pt idx="86">
                  <c:v>312.15912765966567</c:v>
                </c:pt>
                <c:pt idx="87">
                  <c:v>312.1590540634463</c:v>
                </c:pt>
                <c:pt idx="88">
                  <c:v>312.159065502994</c:v>
                </c:pt>
                <c:pt idx="89">
                  <c:v>312.15906372488865</c:v>
                </c:pt>
                <c:pt idx="90">
                  <c:v>312.15906400126886</c:v>
                </c:pt>
                <c:pt idx="91">
                  <c:v>312.1590639583096</c:v>
                </c:pt>
                <c:pt idx="92">
                  <c:v>312.159063964987</c:v>
                </c:pt>
                <c:pt idx="93">
                  <c:v>312.1590639639491</c:v>
                </c:pt>
                <c:pt idx="94">
                  <c:v>312.15906396411043</c:v>
                </c:pt>
                <c:pt idx="95">
                  <c:v>312.15906396408536</c:v>
                </c:pt>
                <c:pt idx="96">
                  <c:v>312.1590639640893</c:v>
                </c:pt>
                <c:pt idx="97">
                  <c:v>312.15906396408866</c:v>
                </c:pt>
                <c:pt idx="98">
                  <c:v>312.1590639640887</c:v>
                </c:pt>
                <c:pt idx="99">
                  <c:v>312.1590639640887</c:v>
                </c:pt>
                <c:pt idx="100">
                  <c:v>312.1590639640887</c:v>
                </c:pt>
              </c:numCache>
            </c:numRef>
          </c:xVal>
          <c:yVal>
            <c:numRef>
              <c:f>Symulacje!$AB$267:$AB$351</c:f>
              <c:numCache>
                <c:ptCount val="85"/>
              </c:numCache>
            </c:numRef>
          </c:yVal>
          <c:smooth val="1"/>
        </c:ser>
        <c:ser>
          <c:idx val="2"/>
          <c:order val="2"/>
          <c:tx>
            <c:v>Mp+Mm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Symulacje!$F$251:$F$351</c:f>
              <c:numCache>
                <c:ptCount val="101"/>
                <c:pt idx="0">
                  <c:v>0</c:v>
                </c:pt>
                <c:pt idx="1">
                  <c:v>2.8980942878570612</c:v>
                </c:pt>
                <c:pt idx="2">
                  <c:v>5.871112619808709</c:v>
                </c:pt>
                <c:pt idx="3">
                  <c:v>8.918021554238655</c:v>
                </c:pt>
                <c:pt idx="4">
                  <c:v>12.03754114515358</c:v>
                </c:pt>
                <c:pt idx="5">
                  <c:v>15.228139070977088</c:v>
                </c:pt>
                <c:pt idx="6">
                  <c:v>18.488026317393018</c:v>
                </c:pt>
                <c:pt idx="7">
                  <c:v>21.81515456728807</c:v>
                </c:pt>
                <c:pt idx="8">
                  <c:v>25.207215438311174</c:v>
                </c:pt>
                <c:pt idx="9">
                  <c:v>28.66164169233354</c:v>
                </c:pt>
                <c:pt idx="10">
                  <c:v>32.17561052118091</c:v>
                </c:pt>
                <c:pt idx="11">
                  <c:v>35.74604898955092</c:v>
                </c:pt>
                <c:pt idx="12">
                  <c:v>39.369641689272285</c:v>
                </c:pt>
                <c:pt idx="13">
                  <c:v>43.042840629376116</c:v>
                </c:pt>
                <c:pt idx="14">
                  <c:v>46.76187735431974</c:v>
                </c:pt>
                <c:pt idx="15">
                  <c:v>50.5227772487278</c:v>
                </c:pt>
                <c:pt idx="16">
                  <c:v>54.32137595189433</c:v>
                </c:pt>
                <c:pt idx="17">
                  <c:v>58.153337769807585</c:v>
                </c:pt>
                <c:pt idx="18">
                  <c:v>62.0141759374631</c:v>
                </c:pt>
                <c:pt idx="19">
                  <c:v>65.89927455060607</c:v>
                </c:pt>
                <c:pt idx="20">
                  <c:v>69.80391195468239</c:v>
                </c:pt>
                <c:pt idx="21">
                  <c:v>73.72328535054854</c:v>
                </c:pt>
                <c:pt idx="22">
                  <c:v>77.65253635220425</c:v>
                </c:pt>
                <c:pt idx="23">
                  <c:v>81.58677721219375</c:v>
                </c:pt>
                <c:pt idx="24">
                  <c:v>85.52111741597457</c:v>
                </c:pt>
                <c:pt idx="25">
                  <c:v>89.45069033794084</c:v>
                </c:pt>
                <c:pt idx="26">
                  <c:v>93.37067964920648</c:v>
                </c:pt>
                <c:pt idx="27">
                  <c:v>97.27634517082346</c:v>
                </c:pt>
                <c:pt idx="28">
                  <c:v>101.16418783931195</c:v>
                </c:pt>
                <c:pt idx="29">
                  <c:v>105.03335152782624</c:v>
                </c:pt>
                <c:pt idx="30">
                  <c:v>108.88313681198413</c:v>
                </c:pt>
                <c:pt idx="31">
                  <c:v>112.71290713229419</c:v>
                </c:pt>
                <c:pt idx="32">
                  <c:v>116.52209098587414</c:v>
                </c:pt>
                <c:pt idx="33">
                  <c:v>120.31018411937994</c:v>
                </c:pt>
                <c:pt idx="34">
                  <c:v>124.07675174007609</c:v>
                </c:pt>
                <c:pt idx="35">
                  <c:v>127.82143076486578</c:v>
                </c:pt>
                <c:pt idx="36">
                  <c:v>131.5439321303476</c:v>
                </c:pt>
                <c:pt idx="37">
                  <c:v>135.2440431906443</c:v>
                </c:pt>
                <c:pt idx="38">
                  <c:v>138.92163023394602</c:v>
                </c:pt>
                <c:pt idx="39">
                  <c:v>142.57664115353373</c:v>
                </c:pt>
                <c:pt idx="40">
                  <c:v>146.20910831463283</c:v>
                </c:pt>
                <c:pt idx="41">
                  <c:v>149.81915166495807</c:v>
                </c:pt>
                <c:pt idx="42">
                  <c:v>153.40698214445695</c:v>
                </c:pt>
                <c:pt idx="43">
                  <c:v>156.97290545879625</c:v>
                </c:pt>
                <c:pt idx="44">
                  <c:v>160.51732629189183</c:v>
                </c:pt>
                <c:pt idx="45">
                  <c:v>164.0407530456614</c:v>
                </c:pt>
                <c:pt idx="46">
                  <c:v>167.54380321070118</c:v>
                </c:pt>
                <c:pt idx="47">
                  <c:v>171.02720949040776</c:v>
                </c:pt>
                <c:pt idx="48">
                  <c:v>174.49182682402596</c:v>
                </c:pt>
                <c:pt idx="49">
                  <c:v>177.93864048228707</c:v>
                </c:pt>
                <c:pt idx="50">
                  <c:v>181.36877544411036</c:v>
                </c:pt>
                <c:pt idx="51">
                  <c:v>184.78350730610737</c:v>
                </c:pt>
                <c:pt idx="52">
                  <c:v>188.18427503075628</c:v>
                </c:pt>
                <c:pt idx="53">
                  <c:v>191.5726959072889</c:v>
                </c:pt>
                <c:pt idx="54">
                  <c:v>194.95058318580405</c:v>
                </c:pt>
                <c:pt idx="55">
                  <c:v>198.31996695560755</c:v>
                </c:pt>
                <c:pt idx="56">
                  <c:v>201.68311898104528</c:v>
                </c:pt>
                <c:pt idx="57">
                  <c:v>205.04258239278175</c:v>
                </c:pt>
                <c:pt idx="58">
                  <c:v>208.40120737431081</c:v>
                </c:pt>
                <c:pt idx="59">
                  <c:v>211.76219430306253</c:v>
                </c:pt>
                <c:pt idx="60">
                  <c:v>215.12914623191543</c:v>
                </c:pt>
                <c:pt idx="61">
                  <c:v>218.5061331718978</c:v>
                </c:pt>
                <c:pt idx="62">
                  <c:v>221.89777142069468</c:v>
                </c:pt>
                <c:pt idx="63">
                  <c:v>225.30932226276428</c:v>
                </c:pt>
                <c:pt idx="64">
                  <c:v>228.74681587696145</c:v>
                </c:pt>
                <c:pt idx="65">
                  <c:v>232.2172084248774</c:v>
                </c:pt>
                <c:pt idx="66">
                  <c:v>235.72858336082692</c:v>
                </c:pt>
                <c:pt idx="67">
                  <c:v>239.29041247268762</c:v>
                </c:pt>
                <c:pt idx="68">
                  <c:v>242.91389877038515</c:v>
                </c:pt>
                <c:pt idx="69">
                  <c:v>246.61243325968556</c:v>
                </c:pt>
                <c:pt idx="70">
                  <c:v>250.40221275080003</c:v>
                </c:pt>
                <c:pt idx="71">
                  <c:v>254.3030891460486</c:v>
                </c:pt>
                <c:pt idx="72">
                  <c:v>258.33975676615097</c:v>
                </c:pt>
                <c:pt idx="73">
                  <c:v>262.54343976612233</c:v>
                </c:pt>
                <c:pt idx="74">
                  <c:v>266.95432302771684</c:v>
                </c:pt>
                <c:pt idx="75">
                  <c:v>271.6250700780448</c:v>
                </c:pt>
                <c:pt idx="76">
                  <c:v>276.6258047048975</c:v>
                </c:pt>
                <c:pt idx="77">
                  <c:v>282.0504288223585</c:v>
                </c:pt>
                <c:pt idx="78">
                  <c:v>288.0207717228943</c:v>
                </c:pt>
                <c:pt idx="79">
                  <c:v>294.6669623028432</c:v>
                </c:pt>
                <c:pt idx="80">
                  <c:v>301.9686090220251</c:v>
                </c:pt>
                <c:pt idx="81">
                  <c:v>308.95101575305705</c:v>
                </c:pt>
                <c:pt idx="82">
                  <c:v>312.2664839149655</c:v>
                </c:pt>
                <c:pt idx="83">
                  <c:v>312.14205848030014</c:v>
                </c:pt>
                <c:pt idx="84">
                  <c:v>312.1616993358941</c:v>
                </c:pt>
                <c:pt idx="85">
                  <c:v>312.1586541459937</c:v>
                </c:pt>
                <c:pt idx="86">
                  <c:v>312.15912765966567</c:v>
                </c:pt>
                <c:pt idx="87">
                  <c:v>312.1590540634463</c:v>
                </c:pt>
                <c:pt idx="88">
                  <c:v>312.159065502994</c:v>
                </c:pt>
                <c:pt idx="89">
                  <c:v>312.15906372488865</c:v>
                </c:pt>
                <c:pt idx="90">
                  <c:v>312.15906400126886</c:v>
                </c:pt>
                <c:pt idx="91">
                  <c:v>312.1590639583096</c:v>
                </c:pt>
                <c:pt idx="92">
                  <c:v>312.159063964987</c:v>
                </c:pt>
                <c:pt idx="93">
                  <c:v>312.1590639639491</c:v>
                </c:pt>
                <c:pt idx="94">
                  <c:v>312.15906396411043</c:v>
                </c:pt>
                <c:pt idx="95">
                  <c:v>312.15906396408536</c:v>
                </c:pt>
                <c:pt idx="96">
                  <c:v>312.1590639640893</c:v>
                </c:pt>
                <c:pt idx="97">
                  <c:v>312.15906396408866</c:v>
                </c:pt>
                <c:pt idx="98">
                  <c:v>312.1590639640887</c:v>
                </c:pt>
                <c:pt idx="99">
                  <c:v>312.1590639640887</c:v>
                </c:pt>
                <c:pt idx="100">
                  <c:v>312.1590639640887</c:v>
                </c:pt>
              </c:numCache>
            </c:numRef>
          </c:xVal>
          <c:yVal>
            <c:numRef>
              <c:f>Symulacje!#REF!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12820272"/>
        <c:axId val="48273585"/>
      </c:scatterChart>
      <c:valAx>
        <c:axId val="128202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273585"/>
        <c:crosses val="autoZero"/>
        <c:crossBetween val="midCat"/>
        <c:dispUnits/>
      </c:valAx>
      <c:valAx>
        <c:axId val="482735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82027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Symulacje!$C$251:$C$351</c:f>
              <c:numCache>
                <c:ptCount val="10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0.39999999999999997</c:v>
                </c:pt>
                <c:pt idx="9">
                  <c:v>0.44999999999999996</c:v>
                </c:pt>
                <c:pt idx="10">
                  <c:v>0.49999999999999994</c:v>
                </c:pt>
                <c:pt idx="11">
                  <c:v>0.5499999999999999</c:v>
                </c:pt>
                <c:pt idx="12">
                  <c:v>0.6</c:v>
                </c:pt>
                <c:pt idx="13">
                  <c:v>0.65</c:v>
                </c:pt>
                <c:pt idx="14">
                  <c:v>0.7000000000000001</c:v>
                </c:pt>
                <c:pt idx="15">
                  <c:v>0.7500000000000001</c:v>
                </c:pt>
                <c:pt idx="16">
                  <c:v>0.8000000000000002</c:v>
                </c:pt>
                <c:pt idx="17">
                  <c:v>0.8500000000000002</c:v>
                </c:pt>
                <c:pt idx="18">
                  <c:v>0.9000000000000002</c:v>
                </c:pt>
                <c:pt idx="19">
                  <c:v>0.9500000000000003</c:v>
                </c:pt>
                <c:pt idx="20">
                  <c:v>1.0000000000000002</c:v>
                </c:pt>
                <c:pt idx="21">
                  <c:v>1.0500000000000003</c:v>
                </c:pt>
                <c:pt idx="22">
                  <c:v>1.1000000000000003</c:v>
                </c:pt>
                <c:pt idx="23">
                  <c:v>1.1500000000000004</c:v>
                </c:pt>
                <c:pt idx="24">
                  <c:v>1.2000000000000004</c:v>
                </c:pt>
                <c:pt idx="25">
                  <c:v>1.2500000000000004</c:v>
                </c:pt>
                <c:pt idx="26">
                  <c:v>1.3000000000000005</c:v>
                </c:pt>
                <c:pt idx="27">
                  <c:v>1.3500000000000005</c:v>
                </c:pt>
                <c:pt idx="28">
                  <c:v>1.4000000000000006</c:v>
                </c:pt>
                <c:pt idx="29">
                  <c:v>1.4500000000000006</c:v>
                </c:pt>
                <c:pt idx="30">
                  <c:v>1.5000000000000007</c:v>
                </c:pt>
                <c:pt idx="31">
                  <c:v>1.5500000000000007</c:v>
                </c:pt>
                <c:pt idx="32">
                  <c:v>1.6000000000000008</c:v>
                </c:pt>
                <c:pt idx="33">
                  <c:v>1.6500000000000008</c:v>
                </c:pt>
                <c:pt idx="34">
                  <c:v>1.7000000000000008</c:v>
                </c:pt>
                <c:pt idx="35">
                  <c:v>1.7500000000000009</c:v>
                </c:pt>
                <c:pt idx="36">
                  <c:v>1.800000000000001</c:v>
                </c:pt>
                <c:pt idx="37">
                  <c:v>1.850000000000001</c:v>
                </c:pt>
                <c:pt idx="38">
                  <c:v>1.900000000000001</c:v>
                </c:pt>
                <c:pt idx="39">
                  <c:v>1.950000000000001</c:v>
                </c:pt>
                <c:pt idx="40">
                  <c:v>2.000000000000001</c:v>
                </c:pt>
                <c:pt idx="41">
                  <c:v>2.0500000000000007</c:v>
                </c:pt>
                <c:pt idx="42">
                  <c:v>2.1000000000000005</c:v>
                </c:pt>
                <c:pt idx="43">
                  <c:v>2.1500000000000004</c:v>
                </c:pt>
                <c:pt idx="44">
                  <c:v>2.2</c:v>
                </c:pt>
                <c:pt idx="45">
                  <c:v>2.25</c:v>
                </c:pt>
                <c:pt idx="46">
                  <c:v>2.3</c:v>
                </c:pt>
                <c:pt idx="47">
                  <c:v>2.3499999999999996</c:v>
                </c:pt>
                <c:pt idx="48">
                  <c:v>2.3999999999999995</c:v>
                </c:pt>
                <c:pt idx="49">
                  <c:v>2.4499999999999993</c:v>
                </c:pt>
                <c:pt idx="50">
                  <c:v>2.499999999999999</c:v>
                </c:pt>
                <c:pt idx="51">
                  <c:v>2.549999999999999</c:v>
                </c:pt>
                <c:pt idx="52">
                  <c:v>2.5999999999999988</c:v>
                </c:pt>
                <c:pt idx="53">
                  <c:v>2.6499999999999986</c:v>
                </c:pt>
                <c:pt idx="54">
                  <c:v>2.6999999999999984</c:v>
                </c:pt>
                <c:pt idx="55">
                  <c:v>2.7499999999999982</c:v>
                </c:pt>
                <c:pt idx="56">
                  <c:v>2.799999999999998</c:v>
                </c:pt>
                <c:pt idx="57">
                  <c:v>2.849999999999998</c:v>
                </c:pt>
                <c:pt idx="58">
                  <c:v>2.8999999999999977</c:v>
                </c:pt>
                <c:pt idx="59">
                  <c:v>2.9499999999999975</c:v>
                </c:pt>
                <c:pt idx="60">
                  <c:v>2.9999999999999973</c:v>
                </c:pt>
                <c:pt idx="61">
                  <c:v>3.049999999999997</c:v>
                </c:pt>
                <c:pt idx="62">
                  <c:v>3.099999999999997</c:v>
                </c:pt>
                <c:pt idx="63">
                  <c:v>3.149999999999997</c:v>
                </c:pt>
                <c:pt idx="64">
                  <c:v>3.1999999999999966</c:v>
                </c:pt>
                <c:pt idx="65">
                  <c:v>3.2499999999999964</c:v>
                </c:pt>
                <c:pt idx="66">
                  <c:v>3.2999999999999963</c:v>
                </c:pt>
                <c:pt idx="67">
                  <c:v>3.349999999999996</c:v>
                </c:pt>
                <c:pt idx="68">
                  <c:v>3.399999999999996</c:v>
                </c:pt>
                <c:pt idx="69">
                  <c:v>3.4499999999999957</c:v>
                </c:pt>
                <c:pt idx="70">
                  <c:v>3.4999999999999956</c:v>
                </c:pt>
                <c:pt idx="71">
                  <c:v>3.5499999999999954</c:v>
                </c:pt>
                <c:pt idx="72">
                  <c:v>3.599999999999995</c:v>
                </c:pt>
                <c:pt idx="73">
                  <c:v>3.649999999999995</c:v>
                </c:pt>
                <c:pt idx="74">
                  <c:v>3.699999999999995</c:v>
                </c:pt>
                <c:pt idx="75">
                  <c:v>3.7499999999999947</c:v>
                </c:pt>
                <c:pt idx="76">
                  <c:v>3.7999999999999945</c:v>
                </c:pt>
                <c:pt idx="77">
                  <c:v>3.8499999999999943</c:v>
                </c:pt>
                <c:pt idx="78">
                  <c:v>3.899999999999994</c:v>
                </c:pt>
                <c:pt idx="79">
                  <c:v>3.949999999999994</c:v>
                </c:pt>
                <c:pt idx="80">
                  <c:v>3.999999999999994</c:v>
                </c:pt>
                <c:pt idx="81">
                  <c:v>4.049999999999994</c:v>
                </c:pt>
                <c:pt idx="82">
                  <c:v>4.099999999999993</c:v>
                </c:pt>
                <c:pt idx="83">
                  <c:v>4.149999999999993</c:v>
                </c:pt>
                <c:pt idx="84">
                  <c:v>4.199999999999993</c:v>
                </c:pt>
                <c:pt idx="85">
                  <c:v>4.249999999999993</c:v>
                </c:pt>
                <c:pt idx="86">
                  <c:v>4.299999999999993</c:v>
                </c:pt>
                <c:pt idx="87">
                  <c:v>4.3499999999999925</c:v>
                </c:pt>
                <c:pt idx="88">
                  <c:v>4.399999999999992</c:v>
                </c:pt>
                <c:pt idx="89">
                  <c:v>4.449999999999992</c:v>
                </c:pt>
                <c:pt idx="90">
                  <c:v>4.499999999999992</c:v>
                </c:pt>
                <c:pt idx="91">
                  <c:v>4.549999999999992</c:v>
                </c:pt>
                <c:pt idx="92">
                  <c:v>4.599999999999992</c:v>
                </c:pt>
                <c:pt idx="93">
                  <c:v>4.6499999999999915</c:v>
                </c:pt>
                <c:pt idx="94">
                  <c:v>4.699999999999991</c:v>
                </c:pt>
                <c:pt idx="95">
                  <c:v>4.749999999999991</c:v>
                </c:pt>
                <c:pt idx="96">
                  <c:v>4.799999999999991</c:v>
                </c:pt>
                <c:pt idx="97">
                  <c:v>4.849999999999991</c:v>
                </c:pt>
                <c:pt idx="98">
                  <c:v>4.899999999999991</c:v>
                </c:pt>
                <c:pt idx="99">
                  <c:v>4.94999999999999</c:v>
                </c:pt>
                <c:pt idx="100">
                  <c:v>4.99999999999999</c:v>
                </c:pt>
              </c:numCache>
            </c:numRef>
          </c:xVal>
          <c:yVal>
            <c:numRef>
              <c:f>Symulacje!$F$251:$F$351</c:f>
              <c:numCache>
                <c:ptCount val="101"/>
                <c:pt idx="0">
                  <c:v>0</c:v>
                </c:pt>
                <c:pt idx="1">
                  <c:v>2.8980942878570612</c:v>
                </c:pt>
                <c:pt idx="2">
                  <c:v>5.871112619808709</c:v>
                </c:pt>
                <c:pt idx="3">
                  <c:v>8.918021554238655</c:v>
                </c:pt>
                <c:pt idx="4">
                  <c:v>12.03754114515358</c:v>
                </c:pt>
                <c:pt idx="5">
                  <c:v>15.228139070977088</c:v>
                </c:pt>
                <c:pt idx="6">
                  <c:v>18.488026317393018</c:v>
                </c:pt>
                <c:pt idx="7">
                  <c:v>21.81515456728807</c:v>
                </c:pt>
                <c:pt idx="8">
                  <c:v>25.207215438311174</c:v>
                </c:pt>
                <c:pt idx="9">
                  <c:v>28.66164169233354</c:v>
                </c:pt>
                <c:pt idx="10">
                  <c:v>32.17561052118091</c:v>
                </c:pt>
                <c:pt idx="11">
                  <c:v>35.74604898955092</c:v>
                </c:pt>
                <c:pt idx="12">
                  <c:v>39.369641689272285</c:v>
                </c:pt>
                <c:pt idx="13">
                  <c:v>43.042840629376116</c:v>
                </c:pt>
                <c:pt idx="14">
                  <c:v>46.76187735431974</c:v>
                </c:pt>
                <c:pt idx="15">
                  <c:v>50.5227772487278</c:v>
                </c:pt>
                <c:pt idx="16">
                  <c:v>54.32137595189433</c:v>
                </c:pt>
                <c:pt idx="17">
                  <c:v>58.153337769807585</c:v>
                </c:pt>
                <c:pt idx="18">
                  <c:v>62.0141759374631</c:v>
                </c:pt>
                <c:pt idx="19">
                  <c:v>65.89927455060607</c:v>
                </c:pt>
                <c:pt idx="20">
                  <c:v>69.80391195468239</c:v>
                </c:pt>
                <c:pt idx="21">
                  <c:v>73.72328535054854</c:v>
                </c:pt>
                <c:pt idx="22">
                  <c:v>77.65253635220425</c:v>
                </c:pt>
                <c:pt idx="23">
                  <c:v>81.58677721219375</c:v>
                </c:pt>
                <c:pt idx="24">
                  <c:v>85.52111741597457</c:v>
                </c:pt>
                <c:pt idx="25">
                  <c:v>89.45069033794084</c:v>
                </c:pt>
                <c:pt idx="26">
                  <c:v>93.37067964920648</c:v>
                </c:pt>
                <c:pt idx="27">
                  <c:v>97.27634517082346</c:v>
                </c:pt>
                <c:pt idx="28">
                  <c:v>101.16418783931195</c:v>
                </c:pt>
                <c:pt idx="29">
                  <c:v>105.03335152782624</c:v>
                </c:pt>
                <c:pt idx="30">
                  <c:v>108.88313681198413</c:v>
                </c:pt>
                <c:pt idx="31">
                  <c:v>112.71290713229419</c:v>
                </c:pt>
                <c:pt idx="32">
                  <c:v>116.52209098587414</c:v>
                </c:pt>
                <c:pt idx="33">
                  <c:v>120.31018411937994</c:v>
                </c:pt>
                <c:pt idx="34">
                  <c:v>124.07675174007609</c:v>
                </c:pt>
                <c:pt idx="35">
                  <c:v>127.82143076486578</c:v>
                </c:pt>
                <c:pt idx="36">
                  <c:v>131.5439321303476</c:v>
                </c:pt>
                <c:pt idx="37">
                  <c:v>135.2440431906443</c:v>
                </c:pt>
                <c:pt idx="38">
                  <c:v>138.92163023394602</c:v>
                </c:pt>
                <c:pt idx="39">
                  <c:v>142.57664115353373</c:v>
                </c:pt>
                <c:pt idx="40">
                  <c:v>146.20910831463283</c:v>
                </c:pt>
                <c:pt idx="41">
                  <c:v>149.81915166495807</c:v>
                </c:pt>
                <c:pt idx="42">
                  <c:v>153.40698214445695</c:v>
                </c:pt>
                <c:pt idx="43">
                  <c:v>156.97290545879625</c:v>
                </c:pt>
                <c:pt idx="44">
                  <c:v>160.51732629189183</c:v>
                </c:pt>
                <c:pt idx="45">
                  <c:v>164.0407530456614</c:v>
                </c:pt>
                <c:pt idx="46">
                  <c:v>167.54380321070118</c:v>
                </c:pt>
                <c:pt idx="47">
                  <c:v>171.02720949040776</c:v>
                </c:pt>
                <c:pt idx="48">
                  <c:v>174.49182682402596</c:v>
                </c:pt>
                <c:pt idx="49">
                  <c:v>177.93864048228707</c:v>
                </c:pt>
                <c:pt idx="50">
                  <c:v>181.36877544411036</c:v>
                </c:pt>
                <c:pt idx="51">
                  <c:v>184.78350730610737</c:v>
                </c:pt>
                <c:pt idx="52">
                  <c:v>188.18427503075628</c:v>
                </c:pt>
                <c:pt idx="53">
                  <c:v>191.5726959072889</c:v>
                </c:pt>
                <c:pt idx="54">
                  <c:v>194.95058318580405</c:v>
                </c:pt>
                <c:pt idx="55">
                  <c:v>198.31996695560755</c:v>
                </c:pt>
                <c:pt idx="56">
                  <c:v>201.68311898104528</c:v>
                </c:pt>
                <c:pt idx="57">
                  <c:v>205.04258239278175</c:v>
                </c:pt>
                <c:pt idx="58">
                  <c:v>208.40120737431081</c:v>
                </c:pt>
                <c:pt idx="59">
                  <c:v>211.76219430306253</c:v>
                </c:pt>
                <c:pt idx="60">
                  <c:v>215.12914623191543</c:v>
                </c:pt>
                <c:pt idx="61">
                  <c:v>218.5061331718978</c:v>
                </c:pt>
                <c:pt idx="62">
                  <c:v>221.89777142069468</c:v>
                </c:pt>
                <c:pt idx="63">
                  <c:v>225.30932226276428</c:v>
                </c:pt>
                <c:pt idx="64">
                  <c:v>228.74681587696145</c:v>
                </c:pt>
                <c:pt idx="65">
                  <c:v>232.2172084248774</c:v>
                </c:pt>
                <c:pt idx="66">
                  <c:v>235.72858336082692</c:v>
                </c:pt>
                <c:pt idx="67">
                  <c:v>239.29041247268762</c:v>
                </c:pt>
                <c:pt idx="68">
                  <c:v>242.91389877038515</c:v>
                </c:pt>
                <c:pt idx="69">
                  <c:v>246.61243325968556</c:v>
                </c:pt>
                <c:pt idx="70">
                  <c:v>250.40221275080003</c:v>
                </c:pt>
                <c:pt idx="71">
                  <c:v>254.3030891460486</c:v>
                </c:pt>
                <c:pt idx="72">
                  <c:v>258.33975676615097</c:v>
                </c:pt>
                <c:pt idx="73">
                  <c:v>262.54343976612233</c:v>
                </c:pt>
                <c:pt idx="74">
                  <c:v>266.95432302771684</c:v>
                </c:pt>
                <c:pt idx="75">
                  <c:v>271.6250700780448</c:v>
                </c:pt>
                <c:pt idx="76">
                  <c:v>276.6258047048975</c:v>
                </c:pt>
                <c:pt idx="77">
                  <c:v>282.0504288223585</c:v>
                </c:pt>
                <c:pt idx="78">
                  <c:v>288.0207717228943</c:v>
                </c:pt>
                <c:pt idx="79">
                  <c:v>294.6669623028432</c:v>
                </c:pt>
                <c:pt idx="80">
                  <c:v>301.9686090220251</c:v>
                </c:pt>
                <c:pt idx="81">
                  <c:v>308.95101575305705</c:v>
                </c:pt>
                <c:pt idx="82">
                  <c:v>312.2664839149655</c:v>
                </c:pt>
                <c:pt idx="83">
                  <c:v>312.14205848030014</c:v>
                </c:pt>
                <c:pt idx="84">
                  <c:v>312.1616993358941</c:v>
                </c:pt>
                <c:pt idx="85">
                  <c:v>312.1586541459937</c:v>
                </c:pt>
                <c:pt idx="86">
                  <c:v>312.15912765966567</c:v>
                </c:pt>
                <c:pt idx="87">
                  <c:v>312.1590540634463</c:v>
                </c:pt>
                <c:pt idx="88">
                  <c:v>312.159065502994</c:v>
                </c:pt>
                <c:pt idx="89">
                  <c:v>312.15906372488865</c:v>
                </c:pt>
                <c:pt idx="90">
                  <c:v>312.15906400126886</c:v>
                </c:pt>
                <c:pt idx="91">
                  <c:v>312.1590639583096</c:v>
                </c:pt>
                <c:pt idx="92">
                  <c:v>312.159063964987</c:v>
                </c:pt>
                <c:pt idx="93">
                  <c:v>312.1590639639491</c:v>
                </c:pt>
                <c:pt idx="94">
                  <c:v>312.15906396411043</c:v>
                </c:pt>
                <c:pt idx="95">
                  <c:v>312.15906396408536</c:v>
                </c:pt>
                <c:pt idx="96">
                  <c:v>312.1590639640893</c:v>
                </c:pt>
                <c:pt idx="97">
                  <c:v>312.15906396408866</c:v>
                </c:pt>
                <c:pt idx="98">
                  <c:v>312.1590639640887</c:v>
                </c:pt>
                <c:pt idx="99">
                  <c:v>312.1590639640887</c:v>
                </c:pt>
                <c:pt idx="100">
                  <c:v>312.1590639640887</c:v>
                </c:pt>
              </c:numCache>
            </c:numRef>
          </c:yVal>
          <c:smooth val="1"/>
        </c:ser>
        <c:axId val="31809082"/>
        <c:axId val="17846283"/>
      </c:scatterChart>
      <c:scatterChart>
        <c:scatterStyle val="lineMarker"/>
        <c:varyColors val="0"/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Symulacje!$C$251:$C$351</c:f>
              <c:numCache>
                <c:ptCount val="10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0.39999999999999997</c:v>
                </c:pt>
                <c:pt idx="9">
                  <c:v>0.44999999999999996</c:v>
                </c:pt>
                <c:pt idx="10">
                  <c:v>0.49999999999999994</c:v>
                </c:pt>
                <c:pt idx="11">
                  <c:v>0.5499999999999999</c:v>
                </c:pt>
                <c:pt idx="12">
                  <c:v>0.6</c:v>
                </c:pt>
                <c:pt idx="13">
                  <c:v>0.65</c:v>
                </c:pt>
                <c:pt idx="14">
                  <c:v>0.7000000000000001</c:v>
                </c:pt>
                <c:pt idx="15">
                  <c:v>0.7500000000000001</c:v>
                </c:pt>
                <c:pt idx="16">
                  <c:v>0.8000000000000002</c:v>
                </c:pt>
                <c:pt idx="17">
                  <c:v>0.8500000000000002</c:v>
                </c:pt>
                <c:pt idx="18">
                  <c:v>0.9000000000000002</c:v>
                </c:pt>
                <c:pt idx="19">
                  <c:v>0.9500000000000003</c:v>
                </c:pt>
                <c:pt idx="20">
                  <c:v>1.0000000000000002</c:v>
                </c:pt>
                <c:pt idx="21">
                  <c:v>1.0500000000000003</c:v>
                </c:pt>
                <c:pt idx="22">
                  <c:v>1.1000000000000003</c:v>
                </c:pt>
                <c:pt idx="23">
                  <c:v>1.1500000000000004</c:v>
                </c:pt>
                <c:pt idx="24">
                  <c:v>1.2000000000000004</c:v>
                </c:pt>
                <c:pt idx="25">
                  <c:v>1.2500000000000004</c:v>
                </c:pt>
                <c:pt idx="26">
                  <c:v>1.3000000000000005</c:v>
                </c:pt>
                <c:pt idx="27">
                  <c:v>1.3500000000000005</c:v>
                </c:pt>
                <c:pt idx="28">
                  <c:v>1.4000000000000006</c:v>
                </c:pt>
                <c:pt idx="29">
                  <c:v>1.4500000000000006</c:v>
                </c:pt>
                <c:pt idx="30">
                  <c:v>1.5000000000000007</c:v>
                </c:pt>
                <c:pt idx="31">
                  <c:v>1.5500000000000007</c:v>
                </c:pt>
                <c:pt idx="32">
                  <c:v>1.6000000000000008</c:v>
                </c:pt>
                <c:pt idx="33">
                  <c:v>1.6500000000000008</c:v>
                </c:pt>
                <c:pt idx="34">
                  <c:v>1.7000000000000008</c:v>
                </c:pt>
                <c:pt idx="35">
                  <c:v>1.7500000000000009</c:v>
                </c:pt>
                <c:pt idx="36">
                  <c:v>1.800000000000001</c:v>
                </c:pt>
                <c:pt idx="37">
                  <c:v>1.850000000000001</c:v>
                </c:pt>
                <c:pt idx="38">
                  <c:v>1.900000000000001</c:v>
                </c:pt>
                <c:pt idx="39">
                  <c:v>1.950000000000001</c:v>
                </c:pt>
                <c:pt idx="40">
                  <c:v>2.000000000000001</c:v>
                </c:pt>
                <c:pt idx="41">
                  <c:v>2.0500000000000007</c:v>
                </c:pt>
                <c:pt idx="42">
                  <c:v>2.1000000000000005</c:v>
                </c:pt>
                <c:pt idx="43">
                  <c:v>2.1500000000000004</c:v>
                </c:pt>
                <c:pt idx="44">
                  <c:v>2.2</c:v>
                </c:pt>
                <c:pt idx="45">
                  <c:v>2.25</c:v>
                </c:pt>
                <c:pt idx="46">
                  <c:v>2.3</c:v>
                </c:pt>
                <c:pt idx="47">
                  <c:v>2.3499999999999996</c:v>
                </c:pt>
                <c:pt idx="48">
                  <c:v>2.3999999999999995</c:v>
                </c:pt>
                <c:pt idx="49">
                  <c:v>2.4499999999999993</c:v>
                </c:pt>
                <c:pt idx="50">
                  <c:v>2.499999999999999</c:v>
                </c:pt>
                <c:pt idx="51">
                  <c:v>2.549999999999999</c:v>
                </c:pt>
                <c:pt idx="52">
                  <c:v>2.5999999999999988</c:v>
                </c:pt>
                <c:pt idx="53">
                  <c:v>2.6499999999999986</c:v>
                </c:pt>
                <c:pt idx="54">
                  <c:v>2.6999999999999984</c:v>
                </c:pt>
                <c:pt idx="55">
                  <c:v>2.7499999999999982</c:v>
                </c:pt>
                <c:pt idx="56">
                  <c:v>2.799999999999998</c:v>
                </c:pt>
                <c:pt idx="57">
                  <c:v>2.849999999999998</c:v>
                </c:pt>
                <c:pt idx="58">
                  <c:v>2.8999999999999977</c:v>
                </c:pt>
                <c:pt idx="59">
                  <c:v>2.9499999999999975</c:v>
                </c:pt>
                <c:pt idx="60">
                  <c:v>2.9999999999999973</c:v>
                </c:pt>
                <c:pt idx="61">
                  <c:v>3.049999999999997</c:v>
                </c:pt>
                <c:pt idx="62">
                  <c:v>3.099999999999997</c:v>
                </c:pt>
                <c:pt idx="63">
                  <c:v>3.149999999999997</c:v>
                </c:pt>
                <c:pt idx="64">
                  <c:v>3.1999999999999966</c:v>
                </c:pt>
                <c:pt idx="65">
                  <c:v>3.2499999999999964</c:v>
                </c:pt>
                <c:pt idx="66">
                  <c:v>3.2999999999999963</c:v>
                </c:pt>
                <c:pt idx="67">
                  <c:v>3.349999999999996</c:v>
                </c:pt>
                <c:pt idx="68">
                  <c:v>3.399999999999996</c:v>
                </c:pt>
                <c:pt idx="69">
                  <c:v>3.4499999999999957</c:v>
                </c:pt>
                <c:pt idx="70">
                  <c:v>3.4999999999999956</c:v>
                </c:pt>
                <c:pt idx="71">
                  <c:v>3.5499999999999954</c:v>
                </c:pt>
                <c:pt idx="72">
                  <c:v>3.599999999999995</c:v>
                </c:pt>
                <c:pt idx="73">
                  <c:v>3.649999999999995</c:v>
                </c:pt>
                <c:pt idx="74">
                  <c:v>3.699999999999995</c:v>
                </c:pt>
                <c:pt idx="75">
                  <c:v>3.7499999999999947</c:v>
                </c:pt>
                <c:pt idx="76">
                  <c:v>3.7999999999999945</c:v>
                </c:pt>
                <c:pt idx="77">
                  <c:v>3.8499999999999943</c:v>
                </c:pt>
                <c:pt idx="78">
                  <c:v>3.899999999999994</c:v>
                </c:pt>
                <c:pt idx="79">
                  <c:v>3.949999999999994</c:v>
                </c:pt>
                <c:pt idx="80">
                  <c:v>3.999999999999994</c:v>
                </c:pt>
                <c:pt idx="81">
                  <c:v>4.049999999999994</c:v>
                </c:pt>
                <c:pt idx="82">
                  <c:v>4.099999999999993</c:v>
                </c:pt>
                <c:pt idx="83">
                  <c:v>4.149999999999993</c:v>
                </c:pt>
                <c:pt idx="84">
                  <c:v>4.199999999999993</c:v>
                </c:pt>
                <c:pt idx="85">
                  <c:v>4.249999999999993</c:v>
                </c:pt>
                <c:pt idx="86">
                  <c:v>4.299999999999993</c:v>
                </c:pt>
                <c:pt idx="87">
                  <c:v>4.3499999999999925</c:v>
                </c:pt>
                <c:pt idx="88">
                  <c:v>4.399999999999992</c:v>
                </c:pt>
                <c:pt idx="89">
                  <c:v>4.449999999999992</c:v>
                </c:pt>
                <c:pt idx="90">
                  <c:v>4.499999999999992</c:v>
                </c:pt>
                <c:pt idx="91">
                  <c:v>4.549999999999992</c:v>
                </c:pt>
                <c:pt idx="92">
                  <c:v>4.599999999999992</c:v>
                </c:pt>
                <c:pt idx="93">
                  <c:v>4.6499999999999915</c:v>
                </c:pt>
                <c:pt idx="94">
                  <c:v>4.699999999999991</c:v>
                </c:pt>
                <c:pt idx="95">
                  <c:v>4.749999999999991</c:v>
                </c:pt>
                <c:pt idx="96">
                  <c:v>4.799999999999991</c:v>
                </c:pt>
                <c:pt idx="97">
                  <c:v>4.849999999999991</c:v>
                </c:pt>
                <c:pt idx="98">
                  <c:v>4.899999999999991</c:v>
                </c:pt>
                <c:pt idx="99">
                  <c:v>4.94999999999999</c:v>
                </c:pt>
                <c:pt idx="100">
                  <c:v>4.99999999999999</c:v>
                </c:pt>
              </c:numCache>
            </c:numRef>
          </c:xVal>
          <c:yVal>
            <c:numRef>
              <c:f>Symulacje!#REF!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26398820"/>
        <c:axId val="36262789"/>
      </c:scatterChart>
      <c:valAx>
        <c:axId val="31809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846283"/>
        <c:crosses val="autoZero"/>
        <c:crossBetween val="midCat"/>
        <c:dispUnits/>
      </c:valAx>
      <c:valAx>
        <c:axId val="178462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809082"/>
        <c:crosses val="autoZero"/>
        <c:crossBetween val="midCat"/>
        <c:dispUnits/>
      </c:valAx>
      <c:valAx>
        <c:axId val="26398820"/>
        <c:scaling>
          <c:orientation val="minMax"/>
        </c:scaling>
        <c:axPos val="b"/>
        <c:delete val="1"/>
        <c:majorTickMark val="in"/>
        <c:minorTickMark val="none"/>
        <c:tickLblPos val="nextTo"/>
        <c:crossAx val="36262789"/>
        <c:crosses val="max"/>
        <c:crossBetween val="midCat"/>
        <c:dispUnits/>
      </c:valAx>
      <c:valAx>
        <c:axId val="3626278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6398820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25"/>
          <c:y val="0.0275"/>
          <c:w val="0.9195"/>
          <c:h val="0.903"/>
        </c:manualLayout>
      </c:layout>
      <c:scatterChart>
        <c:scatterStyle val="smooth"/>
        <c:varyColors val="0"/>
        <c:ser>
          <c:idx val="7"/>
          <c:order val="1"/>
          <c:tx>
            <c:v>Ms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Symulacje!$C$107:$C$207</c:f>
              <c:numCache>
                <c:ptCount val="10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0.39999999999999997</c:v>
                </c:pt>
                <c:pt idx="9">
                  <c:v>0.44999999999999996</c:v>
                </c:pt>
                <c:pt idx="10">
                  <c:v>0.49999999999999994</c:v>
                </c:pt>
                <c:pt idx="11">
                  <c:v>0.5499999999999999</c:v>
                </c:pt>
                <c:pt idx="12">
                  <c:v>0.6</c:v>
                </c:pt>
                <c:pt idx="13">
                  <c:v>0.65</c:v>
                </c:pt>
                <c:pt idx="14">
                  <c:v>0.7000000000000001</c:v>
                </c:pt>
                <c:pt idx="15">
                  <c:v>0.7500000000000001</c:v>
                </c:pt>
                <c:pt idx="16">
                  <c:v>0.8000000000000002</c:v>
                </c:pt>
                <c:pt idx="17">
                  <c:v>0.8500000000000002</c:v>
                </c:pt>
                <c:pt idx="18">
                  <c:v>0.9000000000000002</c:v>
                </c:pt>
                <c:pt idx="19">
                  <c:v>0.9500000000000003</c:v>
                </c:pt>
                <c:pt idx="20">
                  <c:v>1.0000000000000002</c:v>
                </c:pt>
                <c:pt idx="21">
                  <c:v>1.0500000000000003</c:v>
                </c:pt>
                <c:pt idx="22">
                  <c:v>1.1000000000000003</c:v>
                </c:pt>
                <c:pt idx="23">
                  <c:v>1.1500000000000004</c:v>
                </c:pt>
                <c:pt idx="24">
                  <c:v>1.2000000000000004</c:v>
                </c:pt>
                <c:pt idx="25">
                  <c:v>1.2500000000000004</c:v>
                </c:pt>
                <c:pt idx="26">
                  <c:v>1.3000000000000005</c:v>
                </c:pt>
                <c:pt idx="27">
                  <c:v>1.3500000000000005</c:v>
                </c:pt>
                <c:pt idx="28">
                  <c:v>1.4000000000000006</c:v>
                </c:pt>
                <c:pt idx="29">
                  <c:v>1.4500000000000006</c:v>
                </c:pt>
                <c:pt idx="30">
                  <c:v>1.5000000000000007</c:v>
                </c:pt>
                <c:pt idx="31">
                  <c:v>1.5500000000000007</c:v>
                </c:pt>
                <c:pt idx="32">
                  <c:v>1.6000000000000008</c:v>
                </c:pt>
                <c:pt idx="33">
                  <c:v>1.6500000000000008</c:v>
                </c:pt>
                <c:pt idx="34">
                  <c:v>1.7000000000000008</c:v>
                </c:pt>
                <c:pt idx="35">
                  <c:v>1.7500000000000009</c:v>
                </c:pt>
                <c:pt idx="36">
                  <c:v>1.800000000000001</c:v>
                </c:pt>
                <c:pt idx="37">
                  <c:v>1.850000000000001</c:v>
                </c:pt>
                <c:pt idx="38">
                  <c:v>1.900000000000001</c:v>
                </c:pt>
                <c:pt idx="39">
                  <c:v>1.950000000000001</c:v>
                </c:pt>
                <c:pt idx="40">
                  <c:v>2.000000000000001</c:v>
                </c:pt>
                <c:pt idx="41">
                  <c:v>2.0500000000000007</c:v>
                </c:pt>
                <c:pt idx="42">
                  <c:v>2.1000000000000005</c:v>
                </c:pt>
                <c:pt idx="43">
                  <c:v>2.1500000000000004</c:v>
                </c:pt>
                <c:pt idx="44">
                  <c:v>2.2</c:v>
                </c:pt>
                <c:pt idx="45">
                  <c:v>2.25</c:v>
                </c:pt>
                <c:pt idx="46">
                  <c:v>2.3</c:v>
                </c:pt>
                <c:pt idx="47">
                  <c:v>2.3499999999999996</c:v>
                </c:pt>
                <c:pt idx="48">
                  <c:v>2.3999999999999995</c:v>
                </c:pt>
                <c:pt idx="49">
                  <c:v>2.4499999999999993</c:v>
                </c:pt>
                <c:pt idx="50">
                  <c:v>2.499999999999999</c:v>
                </c:pt>
                <c:pt idx="51">
                  <c:v>2.549999999999999</c:v>
                </c:pt>
                <c:pt idx="52">
                  <c:v>2.5999999999999988</c:v>
                </c:pt>
                <c:pt idx="53">
                  <c:v>2.6499999999999986</c:v>
                </c:pt>
                <c:pt idx="54">
                  <c:v>2.6999999999999984</c:v>
                </c:pt>
                <c:pt idx="55">
                  <c:v>2.7499999999999982</c:v>
                </c:pt>
                <c:pt idx="56">
                  <c:v>2.799999999999998</c:v>
                </c:pt>
                <c:pt idx="57">
                  <c:v>2.849999999999998</c:v>
                </c:pt>
                <c:pt idx="58">
                  <c:v>2.8999999999999977</c:v>
                </c:pt>
                <c:pt idx="59">
                  <c:v>2.9499999999999975</c:v>
                </c:pt>
                <c:pt idx="60">
                  <c:v>2.9999999999999973</c:v>
                </c:pt>
                <c:pt idx="61">
                  <c:v>3.049999999999997</c:v>
                </c:pt>
                <c:pt idx="62">
                  <c:v>3.099999999999997</c:v>
                </c:pt>
                <c:pt idx="63">
                  <c:v>3.149999999999997</c:v>
                </c:pt>
                <c:pt idx="64">
                  <c:v>3.1999999999999966</c:v>
                </c:pt>
                <c:pt idx="65">
                  <c:v>3.2499999999999964</c:v>
                </c:pt>
                <c:pt idx="66">
                  <c:v>3.2999999999999963</c:v>
                </c:pt>
                <c:pt idx="67">
                  <c:v>3.349999999999996</c:v>
                </c:pt>
                <c:pt idx="68">
                  <c:v>3.399999999999996</c:v>
                </c:pt>
                <c:pt idx="69">
                  <c:v>3.4499999999999957</c:v>
                </c:pt>
                <c:pt idx="70">
                  <c:v>3.4999999999999956</c:v>
                </c:pt>
                <c:pt idx="71">
                  <c:v>3.5499999999999954</c:v>
                </c:pt>
                <c:pt idx="72">
                  <c:v>3.599999999999995</c:v>
                </c:pt>
                <c:pt idx="73">
                  <c:v>3.649999999999995</c:v>
                </c:pt>
                <c:pt idx="74">
                  <c:v>3.699999999999995</c:v>
                </c:pt>
                <c:pt idx="75">
                  <c:v>3.7499999999999947</c:v>
                </c:pt>
                <c:pt idx="76">
                  <c:v>3.7999999999999945</c:v>
                </c:pt>
                <c:pt idx="77">
                  <c:v>3.8499999999999943</c:v>
                </c:pt>
                <c:pt idx="78">
                  <c:v>3.899999999999994</c:v>
                </c:pt>
                <c:pt idx="79">
                  <c:v>3.949999999999994</c:v>
                </c:pt>
                <c:pt idx="80">
                  <c:v>3.999999999999994</c:v>
                </c:pt>
                <c:pt idx="81">
                  <c:v>4.049999999999994</c:v>
                </c:pt>
                <c:pt idx="82">
                  <c:v>4.099999999999993</c:v>
                </c:pt>
                <c:pt idx="83">
                  <c:v>4.149999999999993</c:v>
                </c:pt>
                <c:pt idx="84">
                  <c:v>4.199999999999993</c:v>
                </c:pt>
                <c:pt idx="85">
                  <c:v>4.249999999999993</c:v>
                </c:pt>
                <c:pt idx="86">
                  <c:v>4.299999999999993</c:v>
                </c:pt>
                <c:pt idx="87">
                  <c:v>4.3499999999999925</c:v>
                </c:pt>
                <c:pt idx="88">
                  <c:v>4.399999999999992</c:v>
                </c:pt>
                <c:pt idx="89">
                  <c:v>4.449999999999992</c:v>
                </c:pt>
                <c:pt idx="90">
                  <c:v>4.499999999999992</c:v>
                </c:pt>
                <c:pt idx="91">
                  <c:v>4.549999999999992</c:v>
                </c:pt>
                <c:pt idx="92">
                  <c:v>4.599999999999992</c:v>
                </c:pt>
                <c:pt idx="93">
                  <c:v>4.6499999999999915</c:v>
                </c:pt>
                <c:pt idx="94">
                  <c:v>4.699999999999991</c:v>
                </c:pt>
                <c:pt idx="95">
                  <c:v>4.749999999999991</c:v>
                </c:pt>
                <c:pt idx="96">
                  <c:v>4.799999999999991</c:v>
                </c:pt>
                <c:pt idx="97">
                  <c:v>4.849999999999991</c:v>
                </c:pt>
                <c:pt idx="98">
                  <c:v>4.899999999999991</c:v>
                </c:pt>
                <c:pt idx="99">
                  <c:v>4.94999999999999</c:v>
                </c:pt>
                <c:pt idx="100">
                  <c:v>4.99999999999999</c:v>
                </c:pt>
              </c:numCache>
            </c:numRef>
          </c:xVal>
          <c:yVal>
            <c:numRef>
              <c:f>Symulacje!$K$107:$K$207</c:f>
              <c:numCache>
                <c:ptCount val="101"/>
                <c:pt idx="0">
                  <c:v>2337.208494664306</c:v>
                </c:pt>
                <c:pt idx="1">
                  <c:v>2342.1953488530326</c:v>
                </c:pt>
                <c:pt idx="2">
                  <c:v>2347.4081289668607</c:v>
                </c:pt>
                <c:pt idx="3">
                  <c:v>2352.856038443053</c:v>
                </c:pt>
                <c:pt idx="4">
                  <c:v>2358.548558195928</c:v>
                </c:pt>
                <c:pt idx="5">
                  <c:v>2364.4954458877783</c:v>
                </c:pt>
                <c:pt idx="6">
                  <c:v>2370.706734237267</c:v>
                </c:pt>
                <c:pt idx="7">
                  <c:v>2377.1927282973006</c:v>
                </c:pt>
                <c:pt idx="8">
                  <c:v>2383.964001637344</c:v>
                </c:pt>
                <c:pt idx="9">
                  <c:v>2391.031391369529</c:v>
                </c:pt>
                <c:pt idx="10">
                  <c:v>2398.4059919638344</c:v>
                </c:pt>
                <c:pt idx="11">
                  <c:v>2406.0991478054043</c:v>
                </c:pt>
                <c:pt idx="12">
                  <c:v>2414.1224444567188</c:v>
                </c:pt>
                <c:pt idx="13">
                  <c:v>2422.4876985991837</c:v>
                </c:pt>
                <c:pt idx="14">
                  <c:v>2431.2069466428</c:v>
                </c:pt>
                <c:pt idx="15">
                  <c:v>2440.292432009151</c:v>
                </c:pt>
                <c:pt idx="16">
                  <c:v>2449.756591112054</c:v>
                </c:pt>
                <c:pt idx="17">
                  <c:v>2459.612038082067</c:v>
                </c:pt>
                <c:pt idx="18">
                  <c:v>2469.87154830559</c:v>
                </c:pt>
                <c:pt idx="19">
                  <c:v>2480.5480408766434</c:v>
                </c:pt>
                <c:pt idx="20">
                  <c:v>2491.654560089551</c:v>
                </c:pt>
                <c:pt idx="21">
                  <c:v>2503.204256133544</c:v>
                </c:pt>
                <c:pt idx="22">
                  <c:v>2515.2103651857624</c:v>
                </c:pt>
                <c:pt idx="23">
                  <c:v>2527.686189136956</c:v>
                </c:pt>
                <c:pt idx="24">
                  <c:v>2540.6450752241926</c:v>
                </c:pt>
                <c:pt idx="25">
                  <c:v>2554.1003958868578</c:v>
                </c:pt>
                <c:pt idx="26">
                  <c:v>2568.0655292056626</c:v>
                </c:pt>
                <c:pt idx="27">
                  <c:v>2582.554011277957</c:v>
                </c:pt>
                <c:pt idx="28">
                  <c:v>2597.5891774402476</c:v>
                </c:pt>
                <c:pt idx="29">
                  <c:v>2613.2016899878167</c:v>
                </c:pt>
                <c:pt idx="30">
                  <c:v>2629.4247518641464</c:v>
                </c:pt>
                <c:pt idx="31">
                  <c:v>2646.2943908080933</c:v>
                </c:pt>
                <c:pt idx="32">
                  <c:v>2663.8497834908594</c:v>
                </c:pt>
                <c:pt idx="33">
                  <c:v>2682.133626457953</c:v>
                </c:pt>
                <c:pt idx="34">
                  <c:v>2701.1925620646457</c:v>
                </c:pt>
                <c:pt idx="35">
                  <c:v>2721.0776692881764</c:v>
                </c:pt>
                <c:pt idx="36">
                  <c:v>2741.8450314024753</c:v>
                </c:pt>
                <c:pt idx="37">
                  <c:v>2763.5563951239715</c:v>
                </c:pt>
                <c:pt idx="38">
                  <c:v>2786.279939127834</c:v>
                </c:pt>
                <c:pt idx="39">
                  <c:v>2810.0911739881476</c:v>
                </c:pt>
                <c:pt idx="40">
                  <c:v>2835.0740008733796</c:v>
                </c:pt>
                <c:pt idx="41">
                  <c:v>2861.32196307944</c:v>
                </c:pt>
                <c:pt idx="42">
                  <c:v>2888.9397331800524</c:v>
                </c:pt>
                <c:pt idx="43">
                  <c:v>2918.0448898641116</c:v>
                </c:pt>
                <c:pt idx="44">
                  <c:v>2948.770053303299</c:v>
                </c:pt>
                <c:pt idx="45">
                  <c:v>2981.2654673901275</c:v>
                </c:pt>
                <c:pt idx="46">
                  <c:v>3015.70214315095</c:v>
                </c:pt>
                <c:pt idx="47">
                  <c:v>3052.2757125494177</c:v>
                </c:pt>
                <c:pt idx="48">
                  <c:v>3091.211189320102</c:v>
                </c:pt>
                <c:pt idx="49">
                  <c:v>3132.768898603457</c:v>
                </c:pt>
                <c:pt idx="50">
                  <c:v>3177.2519276560765</c:v>
                </c:pt>
                <c:pt idx="51">
                  <c:v>3225.0155772527723</c:v>
                </c:pt>
                <c:pt idx="52">
                  <c:v>3276.4794749974462</c:v>
                </c:pt>
                <c:pt idx="53">
                  <c:v>3332.1432744954814</c:v>
                </c:pt>
                <c:pt idx="54">
                  <c:v>3392.6072503887335</c:v>
                </c:pt>
                <c:pt idx="55">
                  <c:v>3458.599675993258</c:v>
                </c:pt>
                <c:pt idx="56">
                  <c:v>3531.0137473856444</c:v>
                </c:pt>
                <c:pt idx="57">
                  <c:v>3610.9581773108175</c:v>
                </c:pt>
                <c:pt idx="58">
                  <c:v>3699.82773252506</c:v>
                </c:pt>
                <c:pt idx="59">
                  <c:v>3799.4034615355363</c:v>
                </c:pt>
                <c:pt idx="60">
                  <c:v>3911.998091828338</c:v>
                </c:pt>
                <c:pt idx="61">
                  <c:v>4040.6717308252805</c:v>
                </c:pt>
                <c:pt idx="62">
                  <c:v>4189.559537071891</c:v>
                </c:pt>
                <c:pt idx="63">
                  <c:v>4364.381479898483</c:v>
                </c:pt>
                <c:pt idx="64">
                  <c:v>4573.25198129064</c:v>
                </c:pt>
                <c:pt idx="65">
                  <c:v>4827.977076536186</c:v>
                </c:pt>
                <c:pt idx="66">
                  <c:v>5146.066786287228</c:v>
                </c:pt>
                <c:pt idx="67">
                  <c:v>5553.272390615029</c:v>
                </c:pt>
                <c:pt idx="68">
                  <c:v>6082.667310470929</c:v>
                </c:pt>
                <c:pt idx="69">
                  <c:v>6738.484532329706</c:v>
                </c:pt>
                <c:pt idx="70">
                  <c:v>7194.100432774749</c:v>
                </c:pt>
                <c:pt idx="71">
                  <c:v>5402.90088315936</c:v>
                </c:pt>
                <c:pt idx="72">
                  <c:v>1842.570007679281</c:v>
                </c:pt>
                <c:pt idx="73">
                  <c:v>1855.142091620985</c:v>
                </c:pt>
                <c:pt idx="74">
                  <c:v>1938.1678398213298</c:v>
                </c:pt>
                <c:pt idx="75">
                  <c:v>1921.792340537093</c:v>
                </c:pt>
                <c:pt idx="76">
                  <c:v>1925.0193124237694</c:v>
                </c:pt>
                <c:pt idx="77">
                  <c:v>1924.3832668861442</c:v>
                </c:pt>
                <c:pt idx="78">
                  <c:v>1924.5086282479804</c:v>
                </c:pt>
                <c:pt idx="79">
                  <c:v>1924.483919958832</c:v>
                </c:pt>
                <c:pt idx="80">
                  <c:v>1924.4887898691672</c:v>
                </c:pt>
                <c:pt idx="81">
                  <c:v>1924.4878300279738</c:v>
                </c:pt>
                <c:pt idx="82">
                  <c:v>1924.4880192090407</c:v>
                </c:pt>
                <c:pt idx="83">
                  <c:v>1924.4879819221924</c:v>
                </c:pt>
                <c:pt idx="84">
                  <c:v>1924.4879892712554</c:v>
                </c:pt>
                <c:pt idx="85">
                  <c:v>1924.4879878228116</c:v>
                </c:pt>
                <c:pt idx="86">
                  <c:v>1924.4879881082989</c:v>
                </c:pt>
                <c:pt idx="87">
                  <c:v>1924.487988052002</c:v>
                </c:pt>
                <c:pt idx="88">
                  <c:v>1924.4879880631172</c:v>
                </c:pt>
                <c:pt idx="89">
                  <c:v>1924.4879880609371</c:v>
                </c:pt>
                <c:pt idx="90">
                  <c:v>1924.4879880613687</c:v>
                </c:pt>
                <c:pt idx="91">
                  <c:v>1924.4879880612489</c:v>
                </c:pt>
                <c:pt idx="92">
                  <c:v>1924.4879880612966</c:v>
                </c:pt>
                <c:pt idx="93">
                  <c:v>1924.4879880612966</c:v>
                </c:pt>
                <c:pt idx="94">
                  <c:v>1924.4879880612966</c:v>
                </c:pt>
                <c:pt idx="95">
                  <c:v>1924.4879880612966</c:v>
                </c:pt>
                <c:pt idx="96">
                  <c:v>1924.4879880612966</c:v>
                </c:pt>
                <c:pt idx="97">
                  <c:v>1924.4879880612966</c:v>
                </c:pt>
                <c:pt idx="98">
                  <c:v>1924.4879880612966</c:v>
                </c:pt>
                <c:pt idx="99">
                  <c:v>1924.4879880612966</c:v>
                </c:pt>
                <c:pt idx="100">
                  <c:v>1924.4879880612966</c:v>
                </c:pt>
              </c:numCache>
            </c:numRef>
          </c:yVal>
          <c:smooth val="1"/>
        </c:ser>
        <c:ser>
          <c:idx val="14"/>
          <c:order val="2"/>
          <c:tx>
            <c:v>Mm+Mp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Symulacje!$C$107:$C$207</c:f>
              <c:numCache>
                <c:ptCount val="10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0.39999999999999997</c:v>
                </c:pt>
                <c:pt idx="9">
                  <c:v>0.44999999999999996</c:v>
                </c:pt>
                <c:pt idx="10">
                  <c:v>0.49999999999999994</c:v>
                </c:pt>
                <c:pt idx="11">
                  <c:v>0.5499999999999999</c:v>
                </c:pt>
                <c:pt idx="12">
                  <c:v>0.6</c:v>
                </c:pt>
                <c:pt idx="13">
                  <c:v>0.65</c:v>
                </c:pt>
                <c:pt idx="14">
                  <c:v>0.7000000000000001</c:v>
                </c:pt>
                <c:pt idx="15">
                  <c:v>0.7500000000000001</c:v>
                </c:pt>
                <c:pt idx="16">
                  <c:v>0.8000000000000002</c:v>
                </c:pt>
                <c:pt idx="17">
                  <c:v>0.8500000000000002</c:v>
                </c:pt>
                <c:pt idx="18">
                  <c:v>0.9000000000000002</c:v>
                </c:pt>
                <c:pt idx="19">
                  <c:v>0.9500000000000003</c:v>
                </c:pt>
                <c:pt idx="20">
                  <c:v>1.0000000000000002</c:v>
                </c:pt>
                <c:pt idx="21">
                  <c:v>1.0500000000000003</c:v>
                </c:pt>
                <c:pt idx="22">
                  <c:v>1.1000000000000003</c:v>
                </c:pt>
                <c:pt idx="23">
                  <c:v>1.1500000000000004</c:v>
                </c:pt>
                <c:pt idx="24">
                  <c:v>1.2000000000000004</c:v>
                </c:pt>
                <c:pt idx="25">
                  <c:v>1.2500000000000004</c:v>
                </c:pt>
                <c:pt idx="26">
                  <c:v>1.3000000000000005</c:v>
                </c:pt>
                <c:pt idx="27">
                  <c:v>1.3500000000000005</c:v>
                </c:pt>
                <c:pt idx="28">
                  <c:v>1.4000000000000006</c:v>
                </c:pt>
                <c:pt idx="29">
                  <c:v>1.4500000000000006</c:v>
                </c:pt>
                <c:pt idx="30">
                  <c:v>1.5000000000000007</c:v>
                </c:pt>
                <c:pt idx="31">
                  <c:v>1.5500000000000007</c:v>
                </c:pt>
                <c:pt idx="32">
                  <c:v>1.6000000000000008</c:v>
                </c:pt>
                <c:pt idx="33">
                  <c:v>1.6500000000000008</c:v>
                </c:pt>
                <c:pt idx="34">
                  <c:v>1.7000000000000008</c:v>
                </c:pt>
                <c:pt idx="35">
                  <c:v>1.7500000000000009</c:v>
                </c:pt>
                <c:pt idx="36">
                  <c:v>1.800000000000001</c:v>
                </c:pt>
                <c:pt idx="37">
                  <c:v>1.850000000000001</c:v>
                </c:pt>
                <c:pt idx="38">
                  <c:v>1.900000000000001</c:v>
                </c:pt>
                <c:pt idx="39">
                  <c:v>1.950000000000001</c:v>
                </c:pt>
                <c:pt idx="40">
                  <c:v>2.000000000000001</c:v>
                </c:pt>
                <c:pt idx="41">
                  <c:v>2.0500000000000007</c:v>
                </c:pt>
                <c:pt idx="42">
                  <c:v>2.1000000000000005</c:v>
                </c:pt>
                <c:pt idx="43">
                  <c:v>2.1500000000000004</c:v>
                </c:pt>
                <c:pt idx="44">
                  <c:v>2.2</c:v>
                </c:pt>
                <c:pt idx="45">
                  <c:v>2.25</c:v>
                </c:pt>
                <c:pt idx="46">
                  <c:v>2.3</c:v>
                </c:pt>
                <c:pt idx="47">
                  <c:v>2.3499999999999996</c:v>
                </c:pt>
                <c:pt idx="48">
                  <c:v>2.3999999999999995</c:v>
                </c:pt>
                <c:pt idx="49">
                  <c:v>2.4499999999999993</c:v>
                </c:pt>
                <c:pt idx="50">
                  <c:v>2.499999999999999</c:v>
                </c:pt>
                <c:pt idx="51">
                  <c:v>2.549999999999999</c:v>
                </c:pt>
                <c:pt idx="52">
                  <c:v>2.5999999999999988</c:v>
                </c:pt>
                <c:pt idx="53">
                  <c:v>2.6499999999999986</c:v>
                </c:pt>
                <c:pt idx="54">
                  <c:v>2.6999999999999984</c:v>
                </c:pt>
                <c:pt idx="55">
                  <c:v>2.7499999999999982</c:v>
                </c:pt>
                <c:pt idx="56">
                  <c:v>2.799999999999998</c:v>
                </c:pt>
                <c:pt idx="57">
                  <c:v>2.849999999999998</c:v>
                </c:pt>
                <c:pt idx="58">
                  <c:v>2.8999999999999977</c:v>
                </c:pt>
                <c:pt idx="59">
                  <c:v>2.9499999999999975</c:v>
                </c:pt>
                <c:pt idx="60">
                  <c:v>2.9999999999999973</c:v>
                </c:pt>
                <c:pt idx="61">
                  <c:v>3.049999999999997</c:v>
                </c:pt>
                <c:pt idx="62">
                  <c:v>3.099999999999997</c:v>
                </c:pt>
                <c:pt idx="63">
                  <c:v>3.149999999999997</c:v>
                </c:pt>
                <c:pt idx="64">
                  <c:v>3.1999999999999966</c:v>
                </c:pt>
                <c:pt idx="65">
                  <c:v>3.2499999999999964</c:v>
                </c:pt>
                <c:pt idx="66">
                  <c:v>3.2999999999999963</c:v>
                </c:pt>
                <c:pt idx="67">
                  <c:v>3.349999999999996</c:v>
                </c:pt>
                <c:pt idx="68">
                  <c:v>3.399999999999996</c:v>
                </c:pt>
                <c:pt idx="69">
                  <c:v>3.4499999999999957</c:v>
                </c:pt>
                <c:pt idx="70">
                  <c:v>3.4999999999999956</c:v>
                </c:pt>
                <c:pt idx="71">
                  <c:v>3.5499999999999954</c:v>
                </c:pt>
                <c:pt idx="72">
                  <c:v>3.599999999999995</c:v>
                </c:pt>
                <c:pt idx="73">
                  <c:v>3.649999999999995</c:v>
                </c:pt>
                <c:pt idx="74">
                  <c:v>3.699999999999995</c:v>
                </c:pt>
                <c:pt idx="75">
                  <c:v>3.7499999999999947</c:v>
                </c:pt>
                <c:pt idx="76">
                  <c:v>3.7999999999999945</c:v>
                </c:pt>
                <c:pt idx="77">
                  <c:v>3.8499999999999943</c:v>
                </c:pt>
                <c:pt idx="78">
                  <c:v>3.899999999999994</c:v>
                </c:pt>
                <c:pt idx="79">
                  <c:v>3.949999999999994</c:v>
                </c:pt>
                <c:pt idx="80">
                  <c:v>3.999999999999994</c:v>
                </c:pt>
                <c:pt idx="81">
                  <c:v>4.049999999999994</c:v>
                </c:pt>
                <c:pt idx="82">
                  <c:v>4.099999999999993</c:v>
                </c:pt>
                <c:pt idx="83">
                  <c:v>4.149999999999993</c:v>
                </c:pt>
                <c:pt idx="84">
                  <c:v>4.199999999999993</c:v>
                </c:pt>
                <c:pt idx="85">
                  <c:v>4.249999999999993</c:v>
                </c:pt>
                <c:pt idx="86">
                  <c:v>4.299999999999993</c:v>
                </c:pt>
                <c:pt idx="87">
                  <c:v>4.3499999999999925</c:v>
                </c:pt>
                <c:pt idx="88">
                  <c:v>4.399999999999992</c:v>
                </c:pt>
                <c:pt idx="89">
                  <c:v>4.449999999999992</c:v>
                </c:pt>
                <c:pt idx="90">
                  <c:v>4.499999999999992</c:v>
                </c:pt>
                <c:pt idx="91">
                  <c:v>4.549999999999992</c:v>
                </c:pt>
                <c:pt idx="92">
                  <c:v>4.599999999999992</c:v>
                </c:pt>
                <c:pt idx="93">
                  <c:v>4.6499999999999915</c:v>
                </c:pt>
                <c:pt idx="94">
                  <c:v>4.699999999999991</c:v>
                </c:pt>
                <c:pt idx="95">
                  <c:v>4.749999999999991</c:v>
                </c:pt>
                <c:pt idx="96">
                  <c:v>4.799999999999991</c:v>
                </c:pt>
                <c:pt idx="97">
                  <c:v>4.849999999999991</c:v>
                </c:pt>
                <c:pt idx="98">
                  <c:v>4.899999999999991</c:v>
                </c:pt>
                <c:pt idx="99">
                  <c:v>4.94999999999999</c:v>
                </c:pt>
                <c:pt idx="100">
                  <c:v>4.99999999999999</c:v>
                </c:pt>
              </c:numCache>
            </c:numRef>
          </c:xVal>
          <c:yVal>
            <c:numRef>
              <c:f>Symulacje!$R$107:$R$207</c:f>
              <c:numCache>
                <c:ptCount val="101"/>
                <c:pt idx="0">
                  <c:v>644.7214305557823</c:v>
                </c:pt>
                <c:pt idx="1">
                  <c:v>605.8449807248866</c:v>
                </c:pt>
                <c:pt idx="2">
                  <c:v>567.5688089916588</c:v>
                </c:pt>
                <c:pt idx="3">
                  <c:v>530.0240399958939</c:v>
                </c:pt>
                <c:pt idx="4">
                  <c:v>493.34583430327064</c:v>
                </c:pt>
                <c:pt idx="5">
                  <c:v>457.67275663370793</c:v>
                </c:pt>
                <c:pt idx="6">
                  <c:v>423.14606903415165</c:v>
                </c:pt>
                <c:pt idx="7">
                  <c:v>389.908952104333</c:v>
                </c:pt>
                <c:pt idx="8">
                  <c:v>358.1056588434249</c:v>
                </c:pt>
                <c:pt idx="9">
                  <c:v>327.88060719063174</c:v>
                </c:pt>
                <c:pt idx="10">
                  <c:v>299.3774188498409</c:v>
                </c:pt>
                <c:pt idx="11">
                  <c:v>272.73791347965954</c:v>
                </c:pt>
                <c:pt idx="12">
                  <c:v>248.10106875425203</c:v>
                </c:pt>
                <c:pt idx="13">
                  <c:v>225.60195811409756</c:v>
                </c:pt>
                <c:pt idx="14">
                  <c:v>205.37067918499008</c:v>
                </c:pt>
                <c:pt idx="15">
                  <c:v>187.531286805097</c:v>
                </c:pt>
                <c:pt idx="16">
                  <c:v>172.20074532291295</c:v>
                </c:pt>
                <c:pt idx="17">
                  <c:v>159.487915277106</c:v>
                </c:pt>
                <c:pt idx="18">
                  <c:v>149.4925897121865</c:v>
                </c:pt>
                <c:pt idx="19">
                  <c:v>142.30459519900467</c:v>
                </c:pt>
                <c:pt idx="20">
                  <c:v>138.00297210282105</c:v>
                </c:pt>
                <c:pt idx="21">
                  <c:v>136.65524777092563</c:v>
                </c:pt>
                <c:pt idx="22">
                  <c:v>138.31681510439734</c:v>
                </c:pt>
                <c:pt idx="23">
                  <c:v>143.03042745389033</c:v>
                </c:pt>
                <c:pt idx="24">
                  <c:v>150.82581896779246</c:v>
                </c:pt>
                <c:pt idx="25">
                  <c:v>161.71945746374715</c:v>
                </c:pt>
                <c:pt idx="26">
                  <c:v>175.6867261777449</c:v>
                </c:pt>
                <c:pt idx="27">
                  <c:v>191.1875317763982</c:v>
                </c:pt>
                <c:pt idx="28">
                  <c:v>207.33657960356206</c:v>
                </c:pt>
                <c:pt idx="29">
                  <c:v>224.132310735197</c:v>
                </c:pt>
                <c:pt idx="30">
                  <c:v>241.57329512140157</c:v>
                </c:pt>
                <c:pt idx="31">
                  <c:v>259.6582943561371</c:v>
                </c:pt>
                <c:pt idx="32">
                  <c:v>278.3863301066721</c:v>
                </c:pt>
                <c:pt idx="33">
                  <c:v>297.75675889771566</c:v>
                </c:pt>
                <c:pt idx="34">
                  <c:v>317.7693540768772</c:v>
                </c:pt>
                <c:pt idx="35">
                  <c:v>338.42439594718377</c:v>
                </c:pt>
                <c:pt idx="36">
                  <c:v>359.7227712453723</c:v>
                </c:pt>
                <c:pt idx="37">
                  <c:v>381.6660833797673</c:v>
                </c:pt>
                <c:pt idx="38">
                  <c:v>404.2567751292701</c:v>
                </c:pt>
                <c:pt idx="39">
                  <c:v>427.4982658588736</c:v>
                </c:pt>
                <c:pt idx="40">
                  <c:v>451.39510574474303</c:v>
                </c:pt>
                <c:pt idx="41">
                  <c:v>475.9531500462147</c:v>
                </c:pt>
                <c:pt idx="42">
                  <c:v>501.1797571432307</c:v>
                </c:pt>
                <c:pt idx="43">
                  <c:v>527.0840149157904</c:v>
                </c:pt>
                <c:pt idx="44">
                  <c:v>553.677001130428</c:v>
                </c:pt>
                <c:pt idx="45">
                  <c:v>580.9720848896836</c:v>
                </c:pt>
                <c:pt idx="46">
                  <c:v>608.9852779922109</c:v>
                </c:pt>
                <c:pt idx="47">
                  <c:v>637.7356473785122</c:v>
                </c:pt>
                <c:pt idx="48">
                  <c:v>667.2458028877776</c:v>
                </c:pt>
                <c:pt idx="49">
                  <c:v>697.5424785881655</c:v>
                </c:pt>
                <c:pt idx="50">
                  <c:v>728.6572313402578</c:v>
                </c:pt>
                <c:pt idx="51">
                  <c:v>760.6272875497759</c:v>
                </c:pt>
                <c:pt idx="52">
                  <c:v>793.4965790465384</c:v>
                </c:pt>
                <c:pt idx="53">
                  <c:v>827.3170228547415</c:v>
                </c:pt>
                <c:pt idx="54">
                  <c:v>862.1501190428284</c:v>
                </c:pt>
                <c:pt idx="55">
                  <c:v>898.0689685310706</c:v>
                </c:pt>
                <c:pt idx="56">
                  <c:v>935.160852848344</c:v>
                </c:pt>
                <c:pt idx="57">
                  <c:v>973.5305769586856</c:v>
                </c:pt>
                <c:pt idx="58">
                  <c:v>1013.3048650915013</c:v>
                </c:pt>
                <c:pt idx="59">
                  <c:v>1054.6382356452345</c:v>
                </c:pt>
                <c:pt idx="60">
                  <c:v>1097.7209945101804</c:v>
                </c:pt>
                <c:pt idx="61">
                  <c:v>1142.7903281130425</c:v>
                </c:pt>
                <c:pt idx="62">
                  <c:v>1190.1460390840455</c:v>
                </c:pt>
                <c:pt idx="63">
                  <c:v>1240.173411720832</c:v>
                </c:pt>
                <c:pt idx="64">
                  <c:v>1293.377313911157</c:v>
                </c:pt>
                <c:pt idx="65">
                  <c:v>1350.4344413183298</c:v>
                </c:pt>
                <c:pt idx="66">
                  <c:v>1412.2753078607473</c:v>
                </c:pt>
                <c:pt idx="67">
                  <c:v>1480.214234617725</c:v>
                </c:pt>
                <c:pt idx="68">
                  <c:v>1556.146439473345</c:v>
                </c:pt>
                <c:pt idx="69">
                  <c:v>1642.760459607297</c:v>
                </c:pt>
                <c:pt idx="70">
                  <c:v>1743.0726442954017</c:v>
                </c:pt>
                <c:pt idx="71">
                  <c:v>1853.6699135709093</c:v>
                </c:pt>
                <c:pt idx="72">
                  <c:v>1927.5096068864927</c:v>
                </c:pt>
                <c:pt idx="73">
                  <c:v>1925.7256447322793</c:v>
                </c:pt>
                <c:pt idx="74">
                  <c:v>1924.2438268548317</c:v>
                </c:pt>
                <c:pt idx="75">
                  <c:v>1924.536099814068</c:v>
                </c:pt>
                <c:pt idx="76">
                  <c:v>1924.478504988924</c:v>
                </c:pt>
                <c:pt idx="77">
                  <c:v>1924.489857122765</c:v>
                </c:pt>
                <c:pt idx="78">
                  <c:v>1924.4876196755943</c:v>
                </c:pt>
                <c:pt idx="79">
                  <c:v>1924.4880606687036</c:v>
                </c:pt>
                <c:pt idx="80">
                  <c:v>1924.4879737506315</c:v>
                </c:pt>
                <c:pt idx="81">
                  <c:v>1924.4879908818598</c:v>
                </c:pt>
                <c:pt idx="82">
                  <c:v>1924.4879875053596</c:v>
                </c:pt>
                <c:pt idx="83">
                  <c:v>1924.4879881708548</c:v>
                </c:pt>
                <c:pt idx="84">
                  <c:v>1924.4879880396888</c:v>
                </c:pt>
                <c:pt idx="85">
                  <c:v>1924.4879880655403</c:v>
                </c:pt>
                <c:pt idx="86">
                  <c:v>1924.487988060445</c:v>
                </c:pt>
                <c:pt idx="87">
                  <c:v>1924.48798806145</c:v>
                </c:pt>
                <c:pt idx="88">
                  <c:v>1924.4879880612516</c:v>
                </c:pt>
                <c:pt idx="89">
                  <c:v>1924.4879880612905</c:v>
                </c:pt>
                <c:pt idx="90">
                  <c:v>1924.4879880612827</c:v>
                </c:pt>
                <c:pt idx="91">
                  <c:v>1924.4879880612848</c:v>
                </c:pt>
                <c:pt idx="92">
                  <c:v>1924.487988061284</c:v>
                </c:pt>
                <c:pt idx="93">
                  <c:v>1924.487988061284</c:v>
                </c:pt>
                <c:pt idx="94">
                  <c:v>1924.487988061284</c:v>
                </c:pt>
                <c:pt idx="95">
                  <c:v>1924.487988061284</c:v>
                </c:pt>
                <c:pt idx="96">
                  <c:v>1924.487988061284</c:v>
                </c:pt>
                <c:pt idx="97">
                  <c:v>1924.487988061284</c:v>
                </c:pt>
                <c:pt idx="98">
                  <c:v>1924.487988061284</c:v>
                </c:pt>
                <c:pt idx="99">
                  <c:v>1924.487988061284</c:v>
                </c:pt>
                <c:pt idx="100">
                  <c:v>1924.487988061284</c:v>
                </c:pt>
              </c:numCache>
            </c:numRef>
          </c:yVal>
          <c:smooth val="1"/>
        </c:ser>
        <c:axId val="57929646"/>
        <c:axId val="51604767"/>
      </c:scatterChart>
      <c:scatterChart>
        <c:scatterStyle val="lineMarker"/>
        <c:varyColors val="0"/>
        <c:ser>
          <c:idx val="1"/>
          <c:order val="0"/>
          <c:tx>
            <c:v>d omega/dt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Symulacje!$C$107:$C$207</c:f>
              <c:numCache>
                <c:ptCount val="10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0.39999999999999997</c:v>
                </c:pt>
                <c:pt idx="9">
                  <c:v>0.44999999999999996</c:v>
                </c:pt>
                <c:pt idx="10">
                  <c:v>0.49999999999999994</c:v>
                </c:pt>
                <c:pt idx="11">
                  <c:v>0.5499999999999999</c:v>
                </c:pt>
                <c:pt idx="12">
                  <c:v>0.6</c:v>
                </c:pt>
                <c:pt idx="13">
                  <c:v>0.65</c:v>
                </c:pt>
                <c:pt idx="14">
                  <c:v>0.7000000000000001</c:v>
                </c:pt>
                <c:pt idx="15">
                  <c:v>0.7500000000000001</c:v>
                </c:pt>
                <c:pt idx="16">
                  <c:v>0.8000000000000002</c:v>
                </c:pt>
                <c:pt idx="17">
                  <c:v>0.8500000000000002</c:v>
                </c:pt>
                <c:pt idx="18">
                  <c:v>0.9000000000000002</c:v>
                </c:pt>
                <c:pt idx="19">
                  <c:v>0.9500000000000003</c:v>
                </c:pt>
                <c:pt idx="20">
                  <c:v>1.0000000000000002</c:v>
                </c:pt>
                <c:pt idx="21">
                  <c:v>1.0500000000000003</c:v>
                </c:pt>
                <c:pt idx="22">
                  <c:v>1.1000000000000003</c:v>
                </c:pt>
                <c:pt idx="23">
                  <c:v>1.1500000000000004</c:v>
                </c:pt>
                <c:pt idx="24">
                  <c:v>1.2000000000000004</c:v>
                </c:pt>
                <c:pt idx="25">
                  <c:v>1.2500000000000004</c:v>
                </c:pt>
                <c:pt idx="26">
                  <c:v>1.3000000000000005</c:v>
                </c:pt>
                <c:pt idx="27">
                  <c:v>1.3500000000000005</c:v>
                </c:pt>
                <c:pt idx="28">
                  <c:v>1.4000000000000006</c:v>
                </c:pt>
                <c:pt idx="29">
                  <c:v>1.4500000000000006</c:v>
                </c:pt>
                <c:pt idx="30">
                  <c:v>1.5000000000000007</c:v>
                </c:pt>
                <c:pt idx="31">
                  <c:v>1.5500000000000007</c:v>
                </c:pt>
                <c:pt idx="32">
                  <c:v>1.6000000000000008</c:v>
                </c:pt>
                <c:pt idx="33">
                  <c:v>1.6500000000000008</c:v>
                </c:pt>
                <c:pt idx="34">
                  <c:v>1.7000000000000008</c:v>
                </c:pt>
                <c:pt idx="35">
                  <c:v>1.7500000000000009</c:v>
                </c:pt>
                <c:pt idx="36">
                  <c:v>1.800000000000001</c:v>
                </c:pt>
                <c:pt idx="37">
                  <c:v>1.850000000000001</c:v>
                </c:pt>
                <c:pt idx="38">
                  <c:v>1.900000000000001</c:v>
                </c:pt>
                <c:pt idx="39">
                  <c:v>1.950000000000001</c:v>
                </c:pt>
                <c:pt idx="40">
                  <c:v>2.000000000000001</c:v>
                </c:pt>
                <c:pt idx="41">
                  <c:v>2.0500000000000007</c:v>
                </c:pt>
                <c:pt idx="42">
                  <c:v>2.1000000000000005</c:v>
                </c:pt>
                <c:pt idx="43">
                  <c:v>2.1500000000000004</c:v>
                </c:pt>
                <c:pt idx="44">
                  <c:v>2.2</c:v>
                </c:pt>
                <c:pt idx="45">
                  <c:v>2.25</c:v>
                </c:pt>
                <c:pt idx="46">
                  <c:v>2.3</c:v>
                </c:pt>
                <c:pt idx="47">
                  <c:v>2.3499999999999996</c:v>
                </c:pt>
                <c:pt idx="48">
                  <c:v>2.3999999999999995</c:v>
                </c:pt>
                <c:pt idx="49">
                  <c:v>2.4499999999999993</c:v>
                </c:pt>
                <c:pt idx="50">
                  <c:v>2.499999999999999</c:v>
                </c:pt>
                <c:pt idx="51">
                  <c:v>2.549999999999999</c:v>
                </c:pt>
                <c:pt idx="52">
                  <c:v>2.5999999999999988</c:v>
                </c:pt>
                <c:pt idx="53">
                  <c:v>2.6499999999999986</c:v>
                </c:pt>
                <c:pt idx="54">
                  <c:v>2.6999999999999984</c:v>
                </c:pt>
                <c:pt idx="55">
                  <c:v>2.7499999999999982</c:v>
                </c:pt>
                <c:pt idx="56">
                  <c:v>2.799999999999998</c:v>
                </c:pt>
                <c:pt idx="57">
                  <c:v>2.849999999999998</c:v>
                </c:pt>
                <c:pt idx="58">
                  <c:v>2.8999999999999977</c:v>
                </c:pt>
                <c:pt idx="59">
                  <c:v>2.9499999999999975</c:v>
                </c:pt>
                <c:pt idx="60">
                  <c:v>2.9999999999999973</c:v>
                </c:pt>
                <c:pt idx="61">
                  <c:v>3.049999999999997</c:v>
                </c:pt>
                <c:pt idx="62">
                  <c:v>3.099999999999997</c:v>
                </c:pt>
                <c:pt idx="63">
                  <c:v>3.149999999999997</c:v>
                </c:pt>
                <c:pt idx="64">
                  <c:v>3.1999999999999966</c:v>
                </c:pt>
                <c:pt idx="65">
                  <c:v>3.2499999999999964</c:v>
                </c:pt>
                <c:pt idx="66">
                  <c:v>3.2999999999999963</c:v>
                </c:pt>
                <c:pt idx="67">
                  <c:v>3.349999999999996</c:v>
                </c:pt>
                <c:pt idx="68">
                  <c:v>3.399999999999996</c:v>
                </c:pt>
                <c:pt idx="69">
                  <c:v>3.4499999999999957</c:v>
                </c:pt>
                <c:pt idx="70">
                  <c:v>3.4999999999999956</c:v>
                </c:pt>
                <c:pt idx="71">
                  <c:v>3.5499999999999954</c:v>
                </c:pt>
                <c:pt idx="72">
                  <c:v>3.599999999999995</c:v>
                </c:pt>
                <c:pt idx="73">
                  <c:v>3.649999999999995</c:v>
                </c:pt>
                <c:pt idx="74">
                  <c:v>3.699999999999995</c:v>
                </c:pt>
                <c:pt idx="75">
                  <c:v>3.7499999999999947</c:v>
                </c:pt>
                <c:pt idx="76">
                  <c:v>3.7999999999999945</c:v>
                </c:pt>
                <c:pt idx="77">
                  <c:v>3.8499999999999943</c:v>
                </c:pt>
                <c:pt idx="78">
                  <c:v>3.899999999999994</c:v>
                </c:pt>
                <c:pt idx="79">
                  <c:v>3.949999999999994</c:v>
                </c:pt>
                <c:pt idx="80">
                  <c:v>3.999999999999994</c:v>
                </c:pt>
                <c:pt idx="81">
                  <c:v>4.049999999999994</c:v>
                </c:pt>
                <c:pt idx="82">
                  <c:v>4.099999999999993</c:v>
                </c:pt>
                <c:pt idx="83">
                  <c:v>4.149999999999993</c:v>
                </c:pt>
                <c:pt idx="84">
                  <c:v>4.199999999999993</c:v>
                </c:pt>
                <c:pt idx="85">
                  <c:v>4.249999999999993</c:v>
                </c:pt>
                <c:pt idx="86">
                  <c:v>4.299999999999993</c:v>
                </c:pt>
                <c:pt idx="87">
                  <c:v>4.3499999999999925</c:v>
                </c:pt>
                <c:pt idx="88">
                  <c:v>4.399999999999992</c:v>
                </c:pt>
                <c:pt idx="89">
                  <c:v>4.449999999999992</c:v>
                </c:pt>
                <c:pt idx="90">
                  <c:v>4.499999999999992</c:v>
                </c:pt>
                <c:pt idx="91">
                  <c:v>4.549999999999992</c:v>
                </c:pt>
                <c:pt idx="92">
                  <c:v>4.599999999999992</c:v>
                </c:pt>
                <c:pt idx="93">
                  <c:v>4.6499999999999915</c:v>
                </c:pt>
                <c:pt idx="94">
                  <c:v>4.699999999999991</c:v>
                </c:pt>
                <c:pt idx="95">
                  <c:v>4.749999999999991</c:v>
                </c:pt>
                <c:pt idx="96">
                  <c:v>4.799999999999991</c:v>
                </c:pt>
                <c:pt idx="97">
                  <c:v>4.849999999999991</c:v>
                </c:pt>
                <c:pt idx="98">
                  <c:v>4.899999999999991</c:v>
                </c:pt>
                <c:pt idx="99">
                  <c:v>4.94999999999999</c:v>
                </c:pt>
                <c:pt idx="100">
                  <c:v>4.99999999999999</c:v>
                </c:pt>
              </c:numCache>
            </c:numRef>
          </c:xVal>
          <c:yVal>
            <c:numRef>
              <c:f>Symulacje!$E$107:$E$207</c:f>
              <c:numCache>
                <c:ptCount val="101"/>
                <c:pt idx="0">
                  <c:v>0</c:v>
                </c:pt>
                <c:pt idx="1">
                  <c:v>57.96188575714122</c:v>
                </c:pt>
                <c:pt idx="2">
                  <c:v>59.46405370301869</c:v>
                </c:pt>
                <c:pt idx="3">
                  <c:v>60.953401369013754</c:v>
                </c:pt>
                <c:pt idx="4">
                  <c:v>62.425753371478045</c:v>
                </c:pt>
                <c:pt idx="5">
                  <c:v>63.876805612762226</c:v>
                </c:pt>
                <c:pt idx="6">
                  <c:v>65.30214689226268</c:v>
                </c:pt>
                <c:pt idx="7">
                  <c:v>66.6972830549012</c:v>
                </c:pt>
                <c:pt idx="8">
                  <c:v>68.05766356825231</c:v>
                </c:pt>
                <c:pt idx="9">
                  <c:v>69.37871036965477</c:v>
                </c:pt>
                <c:pt idx="10">
                  <c:v>70.6558487732499</c:v>
                </c:pt>
                <c:pt idx="11">
                  <c:v>71.88454017513675</c:v>
                </c:pt>
                <c:pt idx="12">
                  <c:v>73.06031624403235</c:v>
                </c:pt>
                <c:pt idx="13">
                  <c:v>74.17881423638585</c:v>
                </c:pt>
                <c:pt idx="14">
                  <c:v>75.23581303031116</c:v>
                </c:pt>
                <c:pt idx="15">
                  <c:v>76.22726943348664</c:v>
                </c:pt>
                <c:pt idx="16">
                  <c:v>77.14935428781007</c:v>
                </c:pt>
                <c:pt idx="17">
                  <c:v>77.99848786949113</c:v>
                </c:pt>
                <c:pt idx="18">
                  <c:v>78.77137406866305</c:v>
                </c:pt>
                <c:pt idx="19">
                  <c:v>79.4650328285412</c:v>
                </c:pt>
                <c:pt idx="20">
                  <c:v>80.07683033142598</c:v>
                </c:pt>
                <c:pt idx="21">
                  <c:v>80.60450643790172</c:v>
                </c:pt>
                <c:pt idx="22">
                  <c:v>81.04619891652801</c:v>
                </c:pt>
                <c:pt idx="23">
                  <c:v>81.40046404388235</c:v>
                </c:pt>
                <c:pt idx="24">
                  <c:v>81.66629320832416</c:v>
                </c:pt>
                <c:pt idx="25">
                  <c:v>81.84312521426027</c:v>
                </c:pt>
                <c:pt idx="26">
                  <c:v>81.93085405558598</c:v>
                </c:pt>
                <c:pt idx="27">
                  <c:v>81.93078092561362</c:v>
                </c:pt>
                <c:pt idx="28">
                  <c:v>81.89611231169722</c:v>
                </c:pt>
                <c:pt idx="29">
                  <c:v>81.85796567933855</c:v>
                </c:pt>
                <c:pt idx="30">
                  <c:v>81.81744449495274</c:v>
                </c:pt>
                <c:pt idx="31">
                  <c:v>81.77573481995701</c:v>
                </c:pt>
                <c:pt idx="32">
                  <c:v>81.73411289219028</c:v>
                </c:pt>
                <c:pt idx="33">
                  <c:v>81.6939538830201</c:v>
                </c:pt>
                <c:pt idx="34">
                  <c:v>81.65674203973416</c:v>
                </c:pt>
                <c:pt idx="35">
                  <c:v>81.62408246533452</c:v>
                </c:pt>
                <c:pt idx="36">
                  <c:v>81.59771484044495</c:v>
                </c:pt>
                <c:pt idx="37">
                  <c:v>81.57952945743503</c:v>
                </c:pt>
                <c:pt idx="38">
                  <c:v>81.57158601863712</c:v>
                </c:pt>
                <c:pt idx="39">
                  <c:v>81.57613575337548</c:v>
                </c:pt>
                <c:pt idx="40">
                  <c:v>81.59564753867376</c:v>
                </c:pt>
                <c:pt idx="41">
                  <c:v>81.63283887426837</c:v>
                </c:pt>
                <c:pt idx="42">
                  <c:v>81.69071277511046</c:v>
                </c:pt>
                <c:pt idx="43">
                  <c:v>81.77260191906923</c:v>
                </c:pt>
                <c:pt idx="44">
                  <c:v>81.88222174480552</c:v>
                </c:pt>
                <c:pt idx="45">
                  <c:v>82.02373466345448</c:v>
                </c:pt>
                <c:pt idx="46">
                  <c:v>82.20182816782342</c:v>
                </c:pt>
                <c:pt idx="47">
                  <c:v>82.42181045064176</c:v>
                </c:pt>
                <c:pt idx="48">
                  <c:v>82.68972825927759</c:v>
                </c:pt>
                <c:pt idx="49">
                  <c:v>83.01251323398371</c:v>
                </c:pt>
                <c:pt idx="50">
                  <c:v>83.39816506901683</c:v>
                </c:pt>
                <c:pt idx="51">
                  <c:v>83.85598275054173</c:v>
                </c:pt>
                <c:pt idx="52">
                  <c:v>84.39685923640397</c:v>
                </c:pt>
                <c:pt idx="53">
                  <c:v>85.03366082023656</c:v>
                </c:pt>
                <c:pt idx="54">
                  <c:v>85.78172094660067</c:v>
                </c:pt>
                <c:pt idx="55">
                  <c:v>86.65949079951729</c:v>
                </c:pt>
                <c:pt idx="56">
                  <c:v>87.68940778980095</c:v>
                </c:pt>
                <c:pt idx="57">
                  <c:v>88.89907173072946</c:v>
                </c:pt>
                <c:pt idx="58">
                  <c:v>90.32286302575793</c:v>
                </c:pt>
                <c:pt idx="59">
                  <c:v>92.00420778882051</c:v>
                </c:pt>
                <c:pt idx="60">
                  <c:v>93.99880910583225</c:v>
                </c:pt>
                <c:pt idx="61">
                  <c:v>96.37935264788211</c:v>
                </c:pt>
                <c:pt idx="62">
                  <c:v>99.242513791515</c:v>
                </c:pt>
                <c:pt idx="63">
                  <c:v>102.71964034204949</c:v>
                </c:pt>
                <c:pt idx="64">
                  <c:v>106.99342699238531</c:v>
                </c:pt>
                <c:pt idx="65">
                  <c:v>112.32447491025626</c:v>
                </c:pt>
                <c:pt idx="66">
                  <c:v>119.09392586362522</c:v>
                </c:pt>
                <c:pt idx="67">
                  <c:v>127.86957117898905</c:v>
                </c:pt>
                <c:pt idx="68">
                  <c:v>139.48829301360627</c:v>
                </c:pt>
                <c:pt idx="69">
                  <c:v>155.01783804786245</c:v>
                </c:pt>
                <c:pt idx="70">
                  <c:v>174.5110983809044</c:v>
                </c:pt>
                <c:pt idx="71">
                  <c:v>186.6790338520324</c:v>
                </c:pt>
                <c:pt idx="72">
                  <c:v>121.54900580782365</c:v>
                </c:pt>
                <c:pt idx="73">
                  <c:v>-2.9088903838086235</c:v>
                </c:pt>
                <c:pt idx="74">
                  <c:v>-2.417244969564875</c:v>
                </c:pt>
                <c:pt idx="75">
                  <c:v>0.47684975912664856</c:v>
                </c:pt>
                <c:pt idx="76">
                  <c:v>-0.09396435880051267</c:v>
                </c:pt>
                <c:pt idx="77">
                  <c:v>0.01852080256319929</c:v>
                </c:pt>
                <c:pt idx="78">
                  <c:v>-0.0036503505692065752</c:v>
                </c:pt>
                <c:pt idx="79">
                  <c:v>0.0007194716570585077</c:v>
                </c:pt>
                <c:pt idx="80">
                  <c:v>-0.00014180513258682753</c:v>
                </c:pt>
                <c:pt idx="81">
                  <c:v>2.794926492448237E-05</c:v>
                </c:pt>
                <c:pt idx="82">
                  <c:v>-5.508694725094382E-06</c:v>
                </c:pt>
                <c:pt idx="83">
                  <c:v>1.0857425030274635E-06</c:v>
                </c:pt>
                <c:pt idx="84">
                  <c:v>-2.139952887038617E-07</c:v>
                </c:pt>
                <c:pt idx="85">
                  <c:v>4.217693688974266E-08</c:v>
                </c:pt>
                <c:pt idx="86">
                  <c:v>-8.312625838810424E-09</c:v>
                </c:pt>
                <c:pt idx="87">
                  <c:v>1.6388269128359229E-09</c:v>
                </c:pt>
                <c:pt idx="88">
                  <c:v>-3.2356364163330896E-10</c:v>
                </c:pt>
                <c:pt idx="89">
                  <c:v>6.389044544560681E-11</c:v>
                </c:pt>
                <c:pt idx="90">
                  <c:v>-1.2100640124615842E-11</c:v>
                </c:pt>
                <c:pt idx="91">
                  <c:v>2.9433989492308807E-12</c:v>
                </c:pt>
                <c:pt idx="92">
                  <c:v>-1.2303096136996803E-12</c:v>
                </c:pt>
                <c:pt idx="93">
                  <c:v>4.282723338828001E-13</c:v>
                </c:pt>
                <c:pt idx="94">
                  <c:v>4.282723338828001E-13</c:v>
                </c:pt>
                <c:pt idx="95">
                  <c:v>4.282723338828001E-13</c:v>
                </c:pt>
                <c:pt idx="96">
                  <c:v>4.282723338828001E-13</c:v>
                </c:pt>
                <c:pt idx="97">
                  <c:v>4.282723338828001E-13</c:v>
                </c:pt>
                <c:pt idx="98">
                  <c:v>4.282723338828001E-13</c:v>
                </c:pt>
                <c:pt idx="99">
                  <c:v>4.282723338828001E-13</c:v>
                </c:pt>
                <c:pt idx="100">
                  <c:v>4.282723338828001E-13</c:v>
                </c:pt>
              </c:numCache>
            </c:numRef>
          </c:yVal>
          <c:smooth val="1"/>
        </c:ser>
        <c:axId val="61789720"/>
        <c:axId val="19236569"/>
      </c:scatterChart>
      <c:valAx>
        <c:axId val="57929646"/>
        <c:scaling>
          <c:orientation val="minMax"/>
          <c:max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 [s]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604767"/>
        <c:crosses val="autoZero"/>
        <c:crossBetween val="midCat"/>
        <c:dispUnits/>
      </c:valAx>
      <c:valAx>
        <c:axId val="516047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Ms. Mm+Mp [Nm]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929646"/>
        <c:crosses val="autoZero"/>
        <c:crossBetween val="midCat"/>
        <c:dispUnits/>
      </c:valAx>
      <c:valAx>
        <c:axId val="61789720"/>
        <c:scaling>
          <c:orientation val="minMax"/>
        </c:scaling>
        <c:axPos val="b"/>
        <c:delete val="1"/>
        <c:majorTickMark val="in"/>
        <c:minorTickMark val="none"/>
        <c:tickLblPos val="nextTo"/>
        <c:crossAx val="19236569"/>
        <c:crosses val="max"/>
        <c:crossBetween val="midCat"/>
        <c:dispUnits/>
      </c:valAx>
      <c:valAx>
        <c:axId val="19236569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d omega/dt [ 1/s^2]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1789720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105"/>
          <c:y val="0.21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75"/>
          <c:y val="0.03075"/>
          <c:w val="0.90225"/>
          <c:h val="0.88875"/>
        </c:manualLayout>
      </c:layout>
      <c:scatterChart>
        <c:scatterStyle val="lineMarker"/>
        <c:varyColors val="0"/>
        <c:ser>
          <c:idx val="2"/>
          <c:order val="0"/>
          <c:tx>
            <c:v>omega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Symulacje!$C$107:$C$207</c:f>
              <c:numCache>
                <c:ptCount val="10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0.39999999999999997</c:v>
                </c:pt>
                <c:pt idx="9">
                  <c:v>0.44999999999999996</c:v>
                </c:pt>
                <c:pt idx="10">
                  <c:v>0.49999999999999994</c:v>
                </c:pt>
                <c:pt idx="11">
                  <c:v>0.5499999999999999</c:v>
                </c:pt>
                <c:pt idx="12">
                  <c:v>0.6</c:v>
                </c:pt>
                <c:pt idx="13">
                  <c:v>0.65</c:v>
                </c:pt>
                <c:pt idx="14">
                  <c:v>0.7000000000000001</c:v>
                </c:pt>
                <c:pt idx="15">
                  <c:v>0.7500000000000001</c:v>
                </c:pt>
                <c:pt idx="16">
                  <c:v>0.8000000000000002</c:v>
                </c:pt>
                <c:pt idx="17">
                  <c:v>0.8500000000000002</c:v>
                </c:pt>
                <c:pt idx="18">
                  <c:v>0.9000000000000002</c:v>
                </c:pt>
                <c:pt idx="19">
                  <c:v>0.9500000000000003</c:v>
                </c:pt>
                <c:pt idx="20">
                  <c:v>1.0000000000000002</c:v>
                </c:pt>
                <c:pt idx="21">
                  <c:v>1.0500000000000003</c:v>
                </c:pt>
                <c:pt idx="22">
                  <c:v>1.1000000000000003</c:v>
                </c:pt>
                <c:pt idx="23">
                  <c:v>1.1500000000000004</c:v>
                </c:pt>
                <c:pt idx="24">
                  <c:v>1.2000000000000004</c:v>
                </c:pt>
                <c:pt idx="25">
                  <c:v>1.2500000000000004</c:v>
                </c:pt>
                <c:pt idx="26">
                  <c:v>1.3000000000000005</c:v>
                </c:pt>
                <c:pt idx="27">
                  <c:v>1.3500000000000005</c:v>
                </c:pt>
                <c:pt idx="28">
                  <c:v>1.4000000000000006</c:v>
                </c:pt>
                <c:pt idx="29">
                  <c:v>1.4500000000000006</c:v>
                </c:pt>
                <c:pt idx="30">
                  <c:v>1.5000000000000007</c:v>
                </c:pt>
                <c:pt idx="31">
                  <c:v>1.5500000000000007</c:v>
                </c:pt>
                <c:pt idx="32">
                  <c:v>1.6000000000000008</c:v>
                </c:pt>
                <c:pt idx="33">
                  <c:v>1.6500000000000008</c:v>
                </c:pt>
                <c:pt idx="34">
                  <c:v>1.7000000000000008</c:v>
                </c:pt>
                <c:pt idx="35">
                  <c:v>1.7500000000000009</c:v>
                </c:pt>
                <c:pt idx="36">
                  <c:v>1.800000000000001</c:v>
                </c:pt>
                <c:pt idx="37">
                  <c:v>1.850000000000001</c:v>
                </c:pt>
                <c:pt idx="38">
                  <c:v>1.900000000000001</c:v>
                </c:pt>
                <c:pt idx="39">
                  <c:v>1.950000000000001</c:v>
                </c:pt>
                <c:pt idx="40">
                  <c:v>2.000000000000001</c:v>
                </c:pt>
                <c:pt idx="41">
                  <c:v>2.0500000000000007</c:v>
                </c:pt>
                <c:pt idx="42">
                  <c:v>2.1000000000000005</c:v>
                </c:pt>
                <c:pt idx="43">
                  <c:v>2.1500000000000004</c:v>
                </c:pt>
                <c:pt idx="44">
                  <c:v>2.2</c:v>
                </c:pt>
                <c:pt idx="45">
                  <c:v>2.25</c:v>
                </c:pt>
                <c:pt idx="46">
                  <c:v>2.3</c:v>
                </c:pt>
                <c:pt idx="47">
                  <c:v>2.3499999999999996</c:v>
                </c:pt>
                <c:pt idx="48">
                  <c:v>2.3999999999999995</c:v>
                </c:pt>
                <c:pt idx="49">
                  <c:v>2.4499999999999993</c:v>
                </c:pt>
                <c:pt idx="50">
                  <c:v>2.499999999999999</c:v>
                </c:pt>
                <c:pt idx="51">
                  <c:v>2.549999999999999</c:v>
                </c:pt>
                <c:pt idx="52">
                  <c:v>2.5999999999999988</c:v>
                </c:pt>
                <c:pt idx="53">
                  <c:v>2.6499999999999986</c:v>
                </c:pt>
                <c:pt idx="54">
                  <c:v>2.6999999999999984</c:v>
                </c:pt>
                <c:pt idx="55">
                  <c:v>2.7499999999999982</c:v>
                </c:pt>
                <c:pt idx="56">
                  <c:v>2.799999999999998</c:v>
                </c:pt>
                <c:pt idx="57">
                  <c:v>2.849999999999998</c:v>
                </c:pt>
                <c:pt idx="58">
                  <c:v>2.8999999999999977</c:v>
                </c:pt>
                <c:pt idx="59">
                  <c:v>2.9499999999999975</c:v>
                </c:pt>
                <c:pt idx="60">
                  <c:v>2.9999999999999973</c:v>
                </c:pt>
                <c:pt idx="61">
                  <c:v>3.049999999999997</c:v>
                </c:pt>
                <c:pt idx="62">
                  <c:v>3.099999999999997</c:v>
                </c:pt>
                <c:pt idx="63">
                  <c:v>3.149999999999997</c:v>
                </c:pt>
                <c:pt idx="64">
                  <c:v>3.1999999999999966</c:v>
                </c:pt>
                <c:pt idx="65">
                  <c:v>3.2499999999999964</c:v>
                </c:pt>
                <c:pt idx="66">
                  <c:v>3.2999999999999963</c:v>
                </c:pt>
                <c:pt idx="67">
                  <c:v>3.349999999999996</c:v>
                </c:pt>
                <c:pt idx="68">
                  <c:v>3.399999999999996</c:v>
                </c:pt>
                <c:pt idx="69">
                  <c:v>3.4499999999999957</c:v>
                </c:pt>
                <c:pt idx="70">
                  <c:v>3.4999999999999956</c:v>
                </c:pt>
                <c:pt idx="71">
                  <c:v>3.5499999999999954</c:v>
                </c:pt>
                <c:pt idx="72">
                  <c:v>3.599999999999995</c:v>
                </c:pt>
                <c:pt idx="73">
                  <c:v>3.649999999999995</c:v>
                </c:pt>
                <c:pt idx="74">
                  <c:v>3.699999999999995</c:v>
                </c:pt>
                <c:pt idx="75">
                  <c:v>3.7499999999999947</c:v>
                </c:pt>
                <c:pt idx="76">
                  <c:v>3.7999999999999945</c:v>
                </c:pt>
                <c:pt idx="77">
                  <c:v>3.8499999999999943</c:v>
                </c:pt>
                <c:pt idx="78">
                  <c:v>3.899999999999994</c:v>
                </c:pt>
                <c:pt idx="79">
                  <c:v>3.949999999999994</c:v>
                </c:pt>
                <c:pt idx="80">
                  <c:v>3.999999999999994</c:v>
                </c:pt>
                <c:pt idx="81">
                  <c:v>4.049999999999994</c:v>
                </c:pt>
                <c:pt idx="82">
                  <c:v>4.099999999999993</c:v>
                </c:pt>
                <c:pt idx="83">
                  <c:v>4.149999999999993</c:v>
                </c:pt>
                <c:pt idx="84">
                  <c:v>4.199999999999993</c:v>
                </c:pt>
                <c:pt idx="85">
                  <c:v>4.249999999999993</c:v>
                </c:pt>
                <c:pt idx="86">
                  <c:v>4.299999999999993</c:v>
                </c:pt>
                <c:pt idx="87">
                  <c:v>4.3499999999999925</c:v>
                </c:pt>
                <c:pt idx="88">
                  <c:v>4.399999999999992</c:v>
                </c:pt>
                <c:pt idx="89">
                  <c:v>4.449999999999992</c:v>
                </c:pt>
                <c:pt idx="90">
                  <c:v>4.499999999999992</c:v>
                </c:pt>
                <c:pt idx="91">
                  <c:v>4.549999999999992</c:v>
                </c:pt>
                <c:pt idx="92">
                  <c:v>4.599999999999992</c:v>
                </c:pt>
                <c:pt idx="93">
                  <c:v>4.6499999999999915</c:v>
                </c:pt>
                <c:pt idx="94">
                  <c:v>4.699999999999991</c:v>
                </c:pt>
                <c:pt idx="95">
                  <c:v>4.749999999999991</c:v>
                </c:pt>
                <c:pt idx="96">
                  <c:v>4.799999999999991</c:v>
                </c:pt>
                <c:pt idx="97">
                  <c:v>4.849999999999991</c:v>
                </c:pt>
                <c:pt idx="98">
                  <c:v>4.899999999999991</c:v>
                </c:pt>
                <c:pt idx="99">
                  <c:v>4.94999999999999</c:v>
                </c:pt>
                <c:pt idx="100">
                  <c:v>4.99999999999999</c:v>
                </c:pt>
              </c:numCache>
            </c:numRef>
          </c:xVal>
          <c:yVal>
            <c:numRef>
              <c:f>Symulacje!$F$107:$F$207</c:f>
              <c:numCache>
                <c:ptCount val="101"/>
                <c:pt idx="0">
                  <c:v>0</c:v>
                </c:pt>
                <c:pt idx="1">
                  <c:v>2.8980942878570612</c:v>
                </c:pt>
                <c:pt idx="2">
                  <c:v>5.871296973007996</c:v>
                </c:pt>
                <c:pt idx="3">
                  <c:v>8.918967041458684</c:v>
                </c:pt>
                <c:pt idx="4">
                  <c:v>12.040254710032587</c:v>
                </c:pt>
                <c:pt idx="5">
                  <c:v>15.234094990670698</c:v>
                </c:pt>
                <c:pt idx="6">
                  <c:v>18.499202335283833</c:v>
                </c:pt>
                <c:pt idx="7">
                  <c:v>21.834066488028895</c:v>
                </c:pt>
                <c:pt idx="8">
                  <c:v>25.23694966644151</c:v>
                </c:pt>
                <c:pt idx="9">
                  <c:v>28.70588518492425</c:v>
                </c:pt>
                <c:pt idx="10">
                  <c:v>32.238677623586746</c:v>
                </c:pt>
                <c:pt idx="11">
                  <c:v>35.832904632343585</c:v>
                </c:pt>
                <c:pt idx="12">
                  <c:v>39.4859204445452</c:v>
                </c:pt>
                <c:pt idx="13">
                  <c:v>43.194861156364496</c:v>
                </c:pt>
                <c:pt idx="14">
                  <c:v>46.95665180788006</c:v>
                </c:pt>
                <c:pt idx="15">
                  <c:v>50.76801527955439</c:v>
                </c:pt>
                <c:pt idx="16">
                  <c:v>54.62548299394489</c:v>
                </c:pt>
                <c:pt idx="17">
                  <c:v>58.52540738741945</c:v>
                </c:pt>
                <c:pt idx="18">
                  <c:v>62.463976090852604</c:v>
                </c:pt>
                <c:pt idx="19">
                  <c:v>66.43722773227967</c:v>
                </c:pt>
                <c:pt idx="20">
                  <c:v>70.44106924885097</c:v>
                </c:pt>
                <c:pt idx="21">
                  <c:v>74.47129457074605</c:v>
                </c:pt>
                <c:pt idx="22">
                  <c:v>78.52360451657245</c:v>
                </c:pt>
                <c:pt idx="23">
                  <c:v>82.59362771876657</c:v>
                </c:pt>
                <c:pt idx="24">
                  <c:v>86.67694237918278</c:v>
                </c:pt>
                <c:pt idx="25">
                  <c:v>90.76909863989579</c:v>
                </c:pt>
                <c:pt idx="26">
                  <c:v>94.86564134267509</c:v>
                </c:pt>
                <c:pt idx="27">
                  <c:v>98.96218038895577</c:v>
                </c:pt>
                <c:pt idx="28">
                  <c:v>103.05698600454063</c:v>
                </c:pt>
                <c:pt idx="29">
                  <c:v>107.14988428850756</c:v>
                </c:pt>
                <c:pt idx="30">
                  <c:v>111.2407565132552</c:v>
                </c:pt>
                <c:pt idx="31">
                  <c:v>115.32954325425305</c:v>
                </c:pt>
                <c:pt idx="32">
                  <c:v>119.41624889886256</c:v>
                </c:pt>
                <c:pt idx="33">
                  <c:v>123.50094659301357</c:v>
                </c:pt>
                <c:pt idx="34">
                  <c:v>127.58378369500028</c:v>
                </c:pt>
                <c:pt idx="35">
                  <c:v>131.664987818267</c:v>
                </c:pt>
                <c:pt idx="36">
                  <c:v>135.74487356028925</c:v>
                </c:pt>
                <c:pt idx="37">
                  <c:v>139.823850033161</c:v>
                </c:pt>
                <c:pt idx="38">
                  <c:v>143.90242933409286</c:v>
                </c:pt>
                <c:pt idx="39">
                  <c:v>147.98123612176164</c:v>
                </c:pt>
                <c:pt idx="40">
                  <c:v>152.06101849869532</c:v>
                </c:pt>
                <c:pt idx="41">
                  <c:v>156.14266044240873</c:v>
                </c:pt>
                <c:pt idx="42">
                  <c:v>160.22719608116424</c:v>
                </c:pt>
                <c:pt idx="43">
                  <c:v>164.31582617711769</c:v>
                </c:pt>
                <c:pt idx="44">
                  <c:v>168.40993726435795</c:v>
                </c:pt>
                <c:pt idx="45">
                  <c:v>172.51112399753066</c:v>
                </c:pt>
                <c:pt idx="46">
                  <c:v>176.62121540592184</c:v>
                </c:pt>
                <c:pt idx="47">
                  <c:v>180.74230592845393</c:v>
                </c:pt>
                <c:pt idx="48">
                  <c:v>184.8767923414178</c:v>
                </c:pt>
                <c:pt idx="49">
                  <c:v>189.027418003117</c:v>
                </c:pt>
                <c:pt idx="50">
                  <c:v>193.19732625656783</c:v>
                </c:pt>
                <c:pt idx="51">
                  <c:v>197.39012539409492</c:v>
                </c:pt>
                <c:pt idx="52">
                  <c:v>201.60996835591513</c:v>
                </c:pt>
                <c:pt idx="53">
                  <c:v>205.86165139692696</c:v>
                </c:pt>
                <c:pt idx="54">
                  <c:v>210.150737444257</c:v>
                </c:pt>
                <c:pt idx="55">
                  <c:v>214.48371198423285</c:v>
                </c:pt>
                <c:pt idx="56">
                  <c:v>218.8681823737229</c:v>
                </c:pt>
                <c:pt idx="57">
                  <c:v>223.3131359602594</c:v>
                </c:pt>
                <c:pt idx="58">
                  <c:v>227.8292791115473</c:v>
                </c:pt>
                <c:pt idx="59">
                  <c:v>232.42948950098832</c:v>
                </c:pt>
                <c:pt idx="60">
                  <c:v>237.12942995627995</c:v>
                </c:pt>
                <c:pt idx="61">
                  <c:v>241.94839758867406</c:v>
                </c:pt>
                <c:pt idx="62">
                  <c:v>246.9105232782498</c:v>
                </c:pt>
                <c:pt idx="63">
                  <c:v>252.04650529535226</c:v>
                </c:pt>
                <c:pt idx="64">
                  <c:v>257.39617664497155</c:v>
                </c:pt>
                <c:pt idx="65">
                  <c:v>263.01240039048434</c:v>
                </c:pt>
                <c:pt idx="66">
                  <c:v>268.9670966836656</c:v>
                </c:pt>
                <c:pt idx="67">
                  <c:v>275.360575242615</c:v>
                </c:pt>
                <c:pt idx="68">
                  <c:v>282.33498989329536</c:v>
                </c:pt>
                <c:pt idx="69">
                  <c:v>290.08588179568846</c:v>
                </c:pt>
                <c:pt idx="70">
                  <c:v>298.8114367147337</c:v>
                </c:pt>
                <c:pt idx="71">
                  <c:v>308.1453884073353</c:v>
                </c:pt>
                <c:pt idx="72">
                  <c:v>314.2228386977265</c:v>
                </c:pt>
                <c:pt idx="73">
                  <c:v>314.07739417853605</c:v>
                </c:pt>
                <c:pt idx="74">
                  <c:v>313.9565319300578</c:v>
                </c:pt>
                <c:pt idx="75">
                  <c:v>313.98037441801415</c:v>
                </c:pt>
                <c:pt idx="76">
                  <c:v>313.97567620007413</c:v>
                </c:pt>
                <c:pt idx="77">
                  <c:v>313.9766022402023</c:v>
                </c:pt>
                <c:pt idx="78">
                  <c:v>313.9764197226738</c:v>
                </c:pt>
                <c:pt idx="79">
                  <c:v>313.97645569625666</c:v>
                </c:pt>
                <c:pt idx="80">
                  <c:v>313.976448606</c:v>
                </c:pt>
                <c:pt idx="81">
                  <c:v>313.97645000346324</c:v>
                </c:pt>
                <c:pt idx="82">
                  <c:v>313.9764497280285</c:v>
                </c:pt>
                <c:pt idx="83">
                  <c:v>313.9764497823156</c:v>
                </c:pt>
                <c:pt idx="84">
                  <c:v>313.9764497716159</c:v>
                </c:pt>
                <c:pt idx="85">
                  <c:v>313.9764497737247</c:v>
                </c:pt>
                <c:pt idx="86">
                  <c:v>313.97644977330907</c:v>
                </c:pt>
                <c:pt idx="87">
                  <c:v>313.97644977339104</c:v>
                </c:pt>
                <c:pt idx="88">
                  <c:v>313.97644977337484</c:v>
                </c:pt>
                <c:pt idx="89">
                  <c:v>313.976449773378</c:v>
                </c:pt>
                <c:pt idx="90">
                  <c:v>313.9764497733774</c:v>
                </c:pt>
                <c:pt idx="91">
                  <c:v>313.97644977337757</c:v>
                </c:pt>
                <c:pt idx="92">
                  <c:v>313.9764497733775</c:v>
                </c:pt>
                <c:pt idx="93">
                  <c:v>313.9764497733775</c:v>
                </c:pt>
                <c:pt idx="94">
                  <c:v>313.9764497733775</c:v>
                </c:pt>
                <c:pt idx="95">
                  <c:v>313.9764497733775</c:v>
                </c:pt>
                <c:pt idx="96">
                  <c:v>313.9764497733775</c:v>
                </c:pt>
                <c:pt idx="97">
                  <c:v>313.9764497733775</c:v>
                </c:pt>
                <c:pt idx="98">
                  <c:v>313.9764497733775</c:v>
                </c:pt>
                <c:pt idx="99">
                  <c:v>313.9764497733775</c:v>
                </c:pt>
                <c:pt idx="100">
                  <c:v>313.9764497733775</c:v>
                </c:pt>
              </c:numCache>
            </c:numRef>
          </c:yVal>
          <c:smooth val="1"/>
        </c:ser>
        <c:ser>
          <c:idx val="17"/>
          <c:order val="1"/>
          <c:tx>
            <c:v>I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Symulacje!$C$107:$C$207</c:f>
              <c:numCache>
                <c:ptCount val="10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0.39999999999999997</c:v>
                </c:pt>
                <c:pt idx="9">
                  <c:v>0.44999999999999996</c:v>
                </c:pt>
                <c:pt idx="10">
                  <c:v>0.49999999999999994</c:v>
                </c:pt>
                <c:pt idx="11">
                  <c:v>0.5499999999999999</c:v>
                </c:pt>
                <c:pt idx="12">
                  <c:v>0.6</c:v>
                </c:pt>
                <c:pt idx="13">
                  <c:v>0.65</c:v>
                </c:pt>
                <c:pt idx="14">
                  <c:v>0.7000000000000001</c:v>
                </c:pt>
                <c:pt idx="15">
                  <c:v>0.7500000000000001</c:v>
                </c:pt>
                <c:pt idx="16">
                  <c:v>0.8000000000000002</c:v>
                </c:pt>
                <c:pt idx="17">
                  <c:v>0.8500000000000002</c:v>
                </c:pt>
                <c:pt idx="18">
                  <c:v>0.9000000000000002</c:v>
                </c:pt>
                <c:pt idx="19">
                  <c:v>0.9500000000000003</c:v>
                </c:pt>
                <c:pt idx="20">
                  <c:v>1.0000000000000002</c:v>
                </c:pt>
                <c:pt idx="21">
                  <c:v>1.0500000000000003</c:v>
                </c:pt>
                <c:pt idx="22">
                  <c:v>1.1000000000000003</c:v>
                </c:pt>
                <c:pt idx="23">
                  <c:v>1.1500000000000004</c:v>
                </c:pt>
                <c:pt idx="24">
                  <c:v>1.2000000000000004</c:v>
                </c:pt>
                <c:pt idx="25">
                  <c:v>1.2500000000000004</c:v>
                </c:pt>
                <c:pt idx="26">
                  <c:v>1.3000000000000005</c:v>
                </c:pt>
                <c:pt idx="27">
                  <c:v>1.3500000000000005</c:v>
                </c:pt>
                <c:pt idx="28">
                  <c:v>1.4000000000000006</c:v>
                </c:pt>
                <c:pt idx="29">
                  <c:v>1.4500000000000006</c:v>
                </c:pt>
                <c:pt idx="30">
                  <c:v>1.5000000000000007</c:v>
                </c:pt>
                <c:pt idx="31">
                  <c:v>1.5500000000000007</c:v>
                </c:pt>
                <c:pt idx="32">
                  <c:v>1.6000000000000008</c:v>
                </c:pt>
                <c:pt idx="33">
                  <c:v>1.6500000000000008</c:v>
                </c:pt>
                <c:pt idx="34">
                  <c:v>1.7000000000000008</c:v>
                </c:pt>
                <c:pt idx="35">
                  <c:v>1.7500000000000009</c:v>
                </c:pt>
                <c:pt idx="36">
                  <c:v>1.800000000000001</c:v>
                </c:pt>
                <c:pt idx="37">
                  <c:v>1.850000000000001</c:v>
                </c:pt>
                <c:pt idx="38">
                  <c:v>1.900000000000001</c:v>
                </c:pt>
                <c:pt idx="39">
                  <c:v>1.950000000000001</c:v>
                </c:pt>
                <c:pt idx="40">
                  <c:v>2.000000000000001</c:v>
                </c:pt>
                <c:pt idx="41">
                  <c:v>2.0500000000000007</c:v>
                </c:pt>
                <c:pt idx="42">
                  <c:v>2.1000000000000005</c:v>
                </c:pt>
                <c:pt idx="43">
                  <c:v>2.1500000000000004</c:v>
                </c:pt>
                <c:pt idx="44">
                  <c:v>2.2</c:v>
                </c:pt>
                <c:pt idx="45">
                  <c:v>2.25</c:v>
                </c:pt>
                <c:pt idx="46">
                  <c:v>2.3</c:v>
                </c:pt>
                <c:pt idx="47">
                  <c:v>2.3499999999999996</c:v>
                </c:pt>
                <c:pt idx="48">
                  <c:v>2.3999999999999995</c:v>
                </c:pt>
                <c:pt idx="49">
                  <c:v>2.4499999999999993</c:v>
                </c:pt>
                <c:pt idx="50">
                  <c:v>2.499999999999999</c:v>
                </c:pt>
                <c:pt idx="51">
                  <c:v>2.549999999999999</c:v>
                </c:pt>
                <c:pt idx="52">
                  <c:v>2.5999999999999988</c:v>
                </c:pt>
                <c:pt idx="53">
                  <c:v>2.6499999999999986</c:v>
                </c:pt>
                <c:pt idx="54">
                  <c:v>2.6999999999999984</c:v>
                </c:pt>
                <c:pt idx="55">
                  <c:v>2.7499999999999982</c:v>
                </c:pt>
                <c:pt idx="56">
                  <c:v>2.799999999999998</c:v>
                </c:pt>
                <c:pt idx="57">
                  <c:v>2.849999999999998</c:v>
                </c:pt>
                <c:pt idx="58">
                  <c:v>2.8999999999999977</c:v>
                </c:pt>
                <c:pt idx="59">
                  <c:v>2.9499999999999975</c:v>
                </c:pt>
                <c:pt idx="60">
                  <c:v>2.9999999999999973</c:v>
                </c:pt>
                <c:pt idx="61">
                  <c:v>3.049999999999997</c:v>
                </c:pt>
                <c:pt idx="62">
                  <c:v>3.099999999999997</c:v>
                </c:pt>
                <c:pt idx="63">
                  <c:v>3.149999999999997</c:v>
                </c:pt>
                <c:pt idx="64">
                  <c:v>3.1999999999999966</c:v>
                </c:pt>
                <c:pt idx="65">
                  <c:v>3.2499999999999964</c:v>
                </c:pt>
                <c:pt idx="66">
                  <c:v>3.2999999999999963</c:v>
                </c:pt>
                <c:pt idx="67">
                  <c:v>3.349999999999996</c:v>
                </c:pt>
                <c:pt idx="68">
                  <c:v>3.399999999999996</c:v>
                </c:pt>
                <c:pt idx="69">
                  <c:v>3.4499999999999957</c:v>
                </c:pt>
                <c:pt idx="70">
                  <c:v>3.4999999999999956</c:v>
                </c:pt>
                <c:pt idx="71">
                  <c:v>3.5499999999999954</c:v>
                </c:pt>
                <c:pt idx="72">
                  <c:v>3.599999999999995</c:v>
                </c:pt>
                <c:pt idx="73">
                  <c:v>3.649999999999995</c:v>
                </c:pt>
                <c:pt idx="74">
                  <c:v>3.699999999999995</c:v>
                </c:pt>
                <c:pt idx="75">
                  <c:v>3.7499999999999947</c:v>
                </c:pt>
                <c:pt idx="76">
                  <c:v>3.7999999999999945</c:v>
                </c:pt>
                <c:pt idx="77">
                  <c:v>3.8499999999999943</c:v>
                </c:pt>
                <c:pt idx="78">
                  <c:v>3.899999999999994</c:v>
                </c:pt>
                <c:pt idx="79">
                  <c:v>3.949999999999994</c:v>
                </c:pt>
                <c:pt idx="80">
                  <c:v>3.999999999999994</c:v>
                </c:pt>
                <c:pt idx="81">
                  <c:v>4.049999999999994</c:v>
                </c:pt>
                <c:pt idx="82">
                  <c:v>4.099999999999993</c:v>
                </c:pt>
                <c:pt idx="83">
                  <c:v>4.149999999999993</c:v>
                </c:pt>
                <c:pt idx="84">
                  <c:v>4.199999999999993</c:v>
                </c:pt>
                <c:pt idx="85">
                  <c:v>4.249999999999993</c:v>
                </c:pt>
                <c:pt idx="86">
                  <c:v>4.299999999999993</c:v>
                </c:pt>
                <c:pt idx="87">
                  <c:v>4.3499999999999925</c:v>
                </c:pt>
                <c:pt idx="88">
                  <c:v>4.399999999999992</c:v>
                </c:pt>
                <c:pt idx="89">
                  <c:v>4.449999999999992</c:v>
                </c:pt>
                <c:pt idx="90">
                  <c:v>4.499999999999992</c:v>
                </c:pt>
                <c:pt idx="91">
                  <c:v>4.549999999999992</c:v>
                </c:pt>
                <c:pt idx="92">
                  <c:v>4.599999999999992</c:v>
                </c:pt>
                <c:pt idx="93">
                  <c:v>4.6499999999999915</c:v>
                </c:pt>
                <c:pt idx="94">
                  <c:v>4.699999999999991</c:v>
                </c:pt>
                <c:pt idx="95">
                  <c:v>4.749999999999991</c:v>
                </c:pt>
                <c:pt idx="96">
                  <c:v>4.799999999999991</c:v>
                </c:pt>
                <c:pt idx="97">
                  <c:v>4.849999999999991</c:v>
                </c:pt>
                <c:pt idx="98">
                  <c:v>4.899999999999991</c:v>
                </c:pt>
                <c:pt idx="99">
                  <c:v>4.94999999999999</c:v>
                </c:pt>
                <c:pt idx="100">
                  <c:v>4.99999999999999</c:v>
                </c:pt>
              </c:numCache>
            </c:numRef>
          </c:xVal>
          <c:yVal>
            <c:numRef>
              <c:f>Symulacje!$U$107:$U$207</c:f>
              <c:numCache>
                <c:ptCount val="101"/>
                <c:pt idx="0">
                  <c:v>717.3649122807019</c:v>
                </c:pt>
                <c:pt idx="1">
                  <c:v>716.8862486749641</c:v>
                </c:pt>
                <c:pt idx="2">
                  <c:v>716.3881508237525</c:v>
                </c:pt>
                <c:pt idx="3">
                  <c:v>715.8700130300438</c:v>
                </c:pt>
                <c:pt idx="4">
                  <c:v>715.3312260491073</c:v>
                </c:pt>
                <c:pt idx="5">
                  <c:v>714.7711784374839</c:v>
                </c:pt>
                <c:pt idx="6">
                  <c:v>714.189258001387</c:v>
                </c:pt>
                <c:pt idx="7">
                  <c:v>713.5848533425733</c:v>
                </c:pt>
                <c:pt idx="8">
                  <c:v>712.957355498522</c:v>
                </c:pt>
                <c:pt idx="9">
                  <c:v>712.3061596724436</c:v>
                </c:pt>
                <c:pt idx="10">
                  <c:v>711.6306670472078</c:v>
                </c:pt>
                <c:pt idx="11">
                  <c:v>710.9302866757428</c:v>
                </c:pt>
                <c:pt idx="12">
                  <c:v>710.2044374388406</c:v>
                </c:pt>
                <c:pt idx="13">
                  <c:v>709.4525500595838</c:v>
                </c:pt>
                <c:pt idx="14">
                  <c:v>708.6740691618465</c:v>
                </c:pt>
                <c:pt idx="15">
                  <c:v>707.8684553584974</c:v>
                </c:pt>
                <c:pt idx="16">
                  <c:v>707.0351873530888</c:v>
                </c:pt>
                <c:pt idx="17">
                  <c:v>706.1737640369751</c:v>
                </c:pt>
                <c:pt idx="18">
                  <c:v>705.2837065619855</c:v>
                </c:pt>
                <c:pt idx="19">
                  <c:v>704.3645603670188</c:v>
                </c:pt>
                <c:pt idx="20">
                  <c:v>703.4158971352616</c:v>
                </c:pt>
                <c:pt idx="21">
                  <c:v>702.4373166571855</c:v>
                </c:pt>
                <c:pt idx="22">
                  <c:v>701.4284485730992</c:v>
                </c:pt>
                <c:pt idx="23">
                  <c:v>700.3889539678281</c:v>
                </c:pt>
                <c:pt idx="24">
                  <c:v>699.3185267891365</c:v>
                </c:pt>
                <c:pt idx="25">
                  <c:v>698.2168950607861</c:v>
                </c:pt>
                <c:pt idx="26">
                  <c:v>697.0838218606925</c:v>
                </c:pt>
                <c:pt idx="27">
                  <c:v>695.9190923557429</c:v>
                </c:pt>
                <c:pt idx="28">
                  <c:v>694.7217493548325</c:v>
                </c:pt>
                <c:pt idx="29">
                  <c:v>693.4903238812306</c:v>
                </c:pt>
                <c:pt idx="30">
                  <c:v>692.2232351151802</c:v>
                </c:pt>
                <c:pt idx="31">
                  <c:v>690.9187784620302</c:v>
                </c:pt>
                <c:pt idx="32">
                  <c:v>689.5751120147225</c:v>
                </c:pt>
                <c:pt idx="33">
                  <c:v>688.1902411473146</c:v>
                </c:pt>
                <c:pt idx="34">
                  <c:v>686.7620009247756</c:v>
                </c:pt>
                <c:pt idx="35">
                  <c:v>685.2880359510846</c:v>
                </c:pt>
                <c:pt idx="36">
                  <c:v>683.7657771996167</c:v>
                </c:pt>
                <c:pt idx="37">
                  <c:v>682.1924152728791</c:v>
                </c:pt>
                <c:pt idx="38">
                  <c:v>680.5648694176144</c:v>
                </c:pt>
                <c:pt idx="39">
                  <c:v>678.8797514691612</c:v>
                </c:pt>
                <c:pt idx="40">
                  <c:v>677.1333237065467</c:v>
                </c:pt>
                <c:pt idx="41">
                  <c:v>675.3214493547316</c:v>
                </c:pt>
                <c:pt idx="42">
                  <c:v>673.4395341560509</c:v>
                </c:pt>
                <c:pt idx="43">
                  <c:v>671.4824570264614</c:v>
                </c:pt>
                <c:pt idx="44">
                  <c:v>669.4444872824533</c:v>
                </c:pt>
                <c:pt idx="45">
                  <c:v>667.3191852278794</c:v>
                </c:pt>
                <c:pt idx="46">
                  <c:v>665.0992819654068</c:v>
                </c:pt>
                <c:pt idx="47">
                  <c:v>662.7765330578719</c:v>
                </c:pt>
                <c:pt idx="48">
                  <c:v>660.3415389853666</c:v>
                </c:pt>
                <c:pt idx="49">
                  <c:v>657.7835230418339</c:v>
                </c:pt>
                <c:pt idx="50">
                  <c:v>655.090054120044</c:v>
                </c:pt>
                <c:pt idx="51">
                  <c:v>652.2466973397808</c:v>
                </c:pt>
                <c:pt idx="52">
                  <c:v>649.2365690598606</c:v>
                </c:pt>
                <c:pt idx="53">
                  <c:v>646.0397635134347</c:v>
                </c:pt>
                <c:pt idx="54">
                  <c:v>642.6326045827627</c:v>
                </c:pt>
                <c:pt idx="55">
                  <c:v>638.98665559335</c:v>
                </c:pt>
                <c:pt idx="56">
                  <c:v>635.0673883188967</c:v>
                </c:pt>
                <c:pt idx="57">
                  <c:v>630.8323625873126</c:v>
                </c:pt>
                <c:pt idx="58">
                  <c:v>626.2286875646487</c:v>
                </c:pt>
                <c:pt idx="59">
                  <c:v>621.1894024757305</c:v>
                </c:pt>
                <c:pt idx="60">
                  <c:v>615.6281858857578</c:v>
                </c:pt>
                <c:pt idx="61">
                  <c:v>609.4313957846787</c:v>
                </c:pt>
                <c:pt idx="62">
                  <c:v>602.4456872590355</c:v>
                </c:pt>
                <c:pt idx="63">
                  <c:v>594.4579813833021</c:v>
                </c:pt>
                <c:pt idx="64">
                  <c:v>585.1615167548945</c:v>
                </c:pt>
                <c:pt idx="65">
                  <c:v>574.094991290723</c:v>
                </c:pt>
                <c:pt idx="66">
                  <c:v>560.5256789043002</c:v>
                </c:pt>
                <c:pt idx="67">
                  <c:v>543.2047044693361</c:v>
                </c:pt>
                <c:pt idx="68">
                  <c:v>519.7947781493677</c:v>
                </c:pt>
                <c:pt idx="69">
                  <c:v>485.3245943825748</c:v>
                </c:pt>
                <c:pt idx="70">
                  <c:v>427.16286212581184</c:v>
                </c:pt>
                <c:pt idx="71">
                  <c:v>305.371899240392</c:v>
                </c:pt>
                <c:pt idx="72">
                  <c:v>19.769287705776772</c:v>
                </c:pt>
                <c:pt idx="73">
                  <c:v>24.136962549800067</c:v>
                </c:pt>
                <c:pt idx="74">
                  <c:v>46.480785473479536</c:v>
                </c:pt>
                <c:pt idx="75">
                  <c:v>42.65469678073224</c:v>
                </c:pt>
                <c:pt idx="76">
                  <c:v>43.42520030575061</c:v>
                </c:pt>
                <c:pt idx="77">
                  <c:v>43.274004484725914</c:v>
                </c:pt>
                <c:pt idx="78">
                  <c:v>43.30383029992131</c:v>
                </c:pt>
                <c:pt idx="79">
                  <c:v>43.297952742648164</c:v>
                </c:pt>
                <c:pt idx="80">
                  <c:v>43.299111226073435</c:v>
                </c:pt>
                <c:pt idx="81">
                  <c:v>43.29888289482362</c:v>
                </c:pt>
                <c:pt idx="82">
                  <c:v>43.2989278981081</c:v>
                </c:pt>
                <c:pt idx="83">
                  <c:v>43.29891902813907</c:v>
                </c:pt>
                <c:pt idx="84">
                  <c:v>43.29892077636855</c:v>
                </c:pt>
                <c:pt idx="85">
                  <c:v>43.29892043180594</c:v>
                </c:pt>
                <c:pt idx="86">
                  <c:v>43.2989204997189</c:v>
                </c:pt>
                <c:pt idx="87">
                  <c:v>43.298920486326594</c:v>
                </c:pt>
                <c:pt idx="88">
                  <c:v>43.29892048897088</c:v>
                </c:pt>
                <c:pt idx="89">
                  <c:v>43.29892048845218</c:v>
                </c:pt>
                <c:pt idx="90">
                  <c:v>43.298920488554856</c:v>
                </c:pt>
                <c:pt idx="91">
                  <c:v>43.29892048852635</c:v>
                </c:pt>
                <c:pt idx="92">
                  <c:v>43.29892048853772</c:v>
                </c:pt>
                <c:pt idx="93">
                  <c:v>43.29892048853772</c:v>
                </c:pt>
                <c:pt idx="94">
                  <c:v>43.29892048853772</c:v>
                </c:pt>
                <c:pt idx="95">
                  <c:v>43.29892048853772</c:v>
                </c:pt>
                <c:pt idx="96">
                  <c:v>43.29892048853772</c:v>
                </c:pt>
                <c:pt idx="97">
                  <c:v>43.29892048853772</c:v>
                </c:pt>
                <c:pt idx="98">
                  <c:v>43.29892048853772</c:v>
                </c:pt>
                <c:pt idx="99">
                  <c:v>43.29892048853772</c:v>
                </c:pt>
                <c:pt idx="100">
                  <c:v>43.29892048853772</c:v>
                </c:pt>
              </c:numCache>
            </c:numRef>
          </c:yVal>
          <c:smooth val="1"/>
        </c:ser>
        <c:axId val="38911394"/>
        <c:axId val="14658227"/>
      </c:scatterChart>
      <c:valAx>
        <c:axId val="38911394"/>
        <c:scaling>
          <c:orientation val="minMax"/>
          <c:max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 [s]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658227"/>
        <c:crosses val="autoZero"/>
        <c:crossBetween val="midCat"/>
        <c:dispUnits/>
      </c:valAx>
      <c:valAx>
        <c:axId val="1465822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Arial CE"/>
                    <a:ea typeface="Arial CE"/>
                    <a:cs typeface="Arial CE"/>
                  </a:rPr>
                  <a:t>I [A], omega [1/s]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91139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45"/>
          <c:y val="0.198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4.png" /><Relationship Id="rId3" Type="http://schemas.openxmlformats.org/officeDocument/2006/relationships/image" Target="../media/image6.png" /><Relationship Id="rId4" Type="http://schemas.openxmlformats.org/officeDocument/2006/relationships/chart" Target="/xl/charts/chart2.xml" /><Relationship Id="rId5" Type="http://schemas.openxmlformats.org/officeDocument/2006/relationships/chart" Target="/xl/charts/chart3.xml" /><Relationship Id="rId6" Type="http://schemas.openxmlformats.org/officeDocument/2006/relationships/chart" Target="/xl/charts/chart4.xml" /><Relationship Id="rId7" Type="http://schemas.openxmlformats.org/officeDocument/2006/relationships/image" Target="../media/image3.png" /><Relationship Id="rId8" Type="http://schemas.openxmlformats.org/officeDocument/2006/relationships/chart" Target="/xl/charts/chart5.xml" /><Relationship Id="rId9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Relationship Id="rId5" Type="http://schemas.openxmlformats.org/officeDocument/2006/relationships/chart" Target="/xl/charts/chart9.xml" /><Relationship Id="rId6" Type="http://schemas.openxmlformats.org/officeDocument/2006/relationships/chart" Target="/xl/charts/chart10.xml" /><Relationship Id="rId7" Type="http://schemas.openxmlformats.org/officeDocument/2006/relationships/chart" Target="/xl/charts/chart11.xml" /><Relationship Id="rId8" Type="http://schemas.openxmlformats.org/officeDocument/2006/relationships/image" Target="../media/image7.png" /><Relationship Id="rId9" Type="http://schemas.openxmlformats.org/officeDocument/2006/relationships/image" Target="../media/image2.png" /><Relationship Id="rId10" Type="http://schemas.openxmlformats.org/officeDocument/2006/relationships/image" Target="../media/image5.png" /><Relationship Id="rId11" Type="http://schemas.openxmlformats.org/officeDocument/2006/relationships/image" Target="../media/image8.png" /><Relationship Id="rId12" Type="http://schemas.openxmlformats.org/officeDocument/2006/relationships/image" Target="../media/image9.png" /><Relationship Id="rId13" Type="http://schemas.openxmlformats.org/officeDocument/2006/relationships/image" Target="../media/image10.png" /><Relationship Id="rId14" Type="http://schemas.openxmlformats.org/officeDocument/2006/relationships/image" Target="../media/image11.png" /><Relationship Id="rId15" Type="http://schemas.openxmlformats.org/officeDocument/2006/relationships/image" Target="../media/image12.png" /><Relationship Id="rId16" Type="http://schemas.openxmlformats.org/officeDocument/2006/relationships/image" Target="../media/image13.png" /><Relationship Id="rId17" Type="http://schemas.openxmlformats.org/officeDocument/2006/relationships/image" Target="../media/image14.png" /><Relationship Id="rId18" Type="http://schemas.openxmlformats.org/officeDocument/2006/relationships/image" Target="../media/image15.png" /><Relationship Id="rId19" Type="http://schemas.openxmlformats.org/officeDocument/2006/relationships/image" Target="../media/image16.png" /><Relationship Id="rId20" Type="http://schemas.openxmlformats.org/officeDocument/2006/relationships/image" Target="../media/image17.png" /><Relationship Id="rId21" Type="http://schemas.openxmlformats.org/officeDocument/2006/relationships/image" Target="../media/image18.png" /><Relationship Id="rId22" Type="http://schemas.openxmlformats.org/officeDocument/2006/relationships/image" Target="../media/image19.png" /><Relationship Id="rId23" Type="http://schemas.openxmlformats.org/officeDocument/2006/relationships/image" Target="../media/image20.png" /><Relationship Id="rId24" Type="http://schemas.openxmlformats.org/officeDocument/2006/relationships/image" Target="../media/image21.png" /><Relationship Id="rId25" Type="http://schemas.openxmlformats.org/officeDocument/2006/relationships/image" Target="../media/image22.png" /><Relationship Id="rId26" Type="http://schemas.openxmlformats.org/officeDocument/2006/relationships/image" Target="../media/image23.png" /><Relationship Id="rId27" Type="http://schemas.openxmlformats.org/officeDocument/2006/relationships/image" Target="../media/image24.png" /><Relationship Id="rId28" Type="http://schemas.openxmlformats.org/officeDocument/2006/relationships/image" Target="../media/image25.png" /><Relationship Id="rId29" Type="http://schemas.openxmlformats.org/officeDocument/2006/relationships/image" Target="../media/image26.png" /><Relationship Id="rId30" Type="http://schemas.openxmlformats.org/officeDocument/2006/relationships/chart" Target="/xl/charts/chart12.xml" /><Relationship Id="rId3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10</xdr:row>
      <xdr:rowOff>95250</xdr:rowOff>
    </xdr:from>
    <xdr:to>
      <xdr:col>16</xdr:col>
      <xdr:colOff>342900</xdr:colOff>
      <xdr:row>29</xdr:row>
      <xdr:rowOff>76200</xdr:rowOff>
    </xdr:to>
    <xdr:graphicFrame>
      <xdr:nvGraphicFramePr>
        <xdr:cNvPr id="1" name="Chart 1"/>
        <xdr:cNvGraphicFramePr/>
      </xdr:nvGraphicFramePr>
      <xdr:xfrm>
        <a:off x="9505950" y="1714500"/>
        <a:ext cx="4343400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542925</xdr:colOff>
      <xdr:row>35</xdr:row>
      <xdr:rowOff>104775</xdr:rowOff>
    </xdr:from>
    <xdr:to>
      <xdr:col>9</xdr:col>
      <xdr:colOff>409575</xdr:colOff>
      <xdr:row>40</xdr:row>
      <xdr:rowOff>19050</xdr:rowOff>
    </xdr:to>
    <xdr:pic>
      <xdr:nvPicPr>
        <xdr:cNvPr id="2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0" y="5772150"/>
          <a:ext cx="2924175" cy="723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47625</xdr:colOff>
      <xdr:row>10</xdr:row>
      <xdr:rowOff>47625</xdr:rowOff>
    </xdr:from>
    <xdr:to>
      <xdr:col>9</xdr:col>
      <xdr:colOff>485775</xdr:colOff>
      <xdr:row>29</xdr:row>
      <xdr:rowOff>114300</xdr:rowOff>
    </xdr:to>
    <xdr:pic>
      <xdr:nvPicPr>
        <xdr:cNvPr id="3" name="Picture 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10150" y="1666875"/>
          <a:ext cx="4191000" cy="3143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5</xdr:col>
      <xdr:colOff>409575</xdr:colOff>
      <xdr:row>261</xdr:row>
      <xdr:rowOff>142875</xdr:rowOff>
    </xdr:from>
    <xdr:to>
      <xdr:col>16</xdr:col>
      <xdr:colOff>257175</xdr:colOff>
      <xdr:row>288</xdr:row>
      <xdr:rowOff>28575</xdr:rowOff>
    </xdr:to>
    <xdr:graphicFrame>
      <xdr:nvGraphicFramePr>
        <xdr:cNvPr id="4" name="Chart 29"/>
        <xdr:cNvGraphicFramePr/>
      </xdr:nvGraphicFramePr>
      <xdr:xfrm>
        <a:off x="6057900" y="42405300"/>
        <a:ext cx="7705725" cy="4257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504825</xdr:colOff>
      <xdr:row>43</xdr:row>
      <xdr:rowOff>19050</xdr:rowOff>
    </xdr:from>
    <xdr:to>
      <xdr:col>15</xdr:col>
      <xdr:colOff>95250</xdr:colOff>
      <xdr:row>70</xdr:row>
      <xdr:rowOff>57150</xdr:rowOff>
    </xdr:to>
    <xdr:graphicFrame>
      <xdr:nvGraphicFramePr>
        <xdr:cNvPr id="5" name="Chart 30"/>
        <xdr:cNvGraphicFramePr/>
      </xdr:nvGraphicFramePr>
      <xdr:xfrm>
        <a:off x="6153150" y="6981825"/>
        <a:ext cx="6762750" cy="4410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504825</xdr:colOff>
      <xdr:row>171</xdr:row>
      <xdr:rowOff>0</xdr:rowOff>
    </xdr:from>
    <xdr:to>
      <xdr:col>13</xdr:col>
      <xdr:colOff>590550</xdr:colOff>
      <xdr:row>195</xdr:row>
      <xdr:rowOff>95250</xdr:rowOff>
    </xdr:to>
    <xdr:graphicFrame>
      <xdr:nvGraphicFramePr>
        <xdr:cNvPr id="6" name="Chart 31"/>
        <xdr:cNvGraphicFramePr/>
      </xdr:nvGraphicFramePr>
      <xdr:xfrm>
        <a:off x="5467350" y="27689175"/>
        <a:ext cx="6572250" cy="39814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oneCell">
    <xdr:from>
      <xdr:col>4</xdr:col>
      <xdr:colOff>600075</xdr:colOff>
      <xdr:row>164</xdr:row>
      <xdr:rowOff>95250</xdr:rowOff>
    </xdr:from>
    <xdr:to>
      <xdr:col>8</xdr:col>
      <xdr:colOff>657225</xdr:colOff>
      <xdr:row>168</xdr:row>
      <xdr:rowOff>85725</xdr:rowOff>
    </xdr:to>
    <xdr:pic>
      <xdr:nvPicPr>
        <xdr:cNvPr id="7" name="Picture 3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562600" y="26650950"/>
          <a:ext cx="3114675" cy="6381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4</xdr:col>
      <xdr:colOff>352425</xdr:colOff>
      <xdr:row>222</xdr:row>
      <xdr:rowOff>76200</xdr:rowOff>
    </xdr:from>
    <xdr:to>
      <xdr:col>12</xdr:col>
      <xdr:colOff>447675</xdr:colOff>
      <xdr:row>249</xdr:row>
      <xdr:rowOff>57150</xdr:rowOff>
    </xdr:to>
    <xdr:graphicFrame>
      <xdr:nvGraphicFramePr>
        <xdr:cNvPr id="8" name="Chart 33"/>
        <xdr:cNvGraphicFramePr/>
      </xdr:nvGraphicFramePr>
      <xdr:xfrm>
        <a:off x="5314950" y="36023550"/>
        <a:ext cx="5895975" cy="43529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 editAs="oneCell">
    <xdr:from>
      <xdr:col>4</xdr:col>
      <xdr:colOff>247650</xdr:colOff>
      <xdr:row>255</xdr:row>
      <xdr:rowOff>123825</xdr:rowOff>
    </xdr:from>
    <xdr:to>
      <xdr:col>16</xdr:col>
      <xdr:colOff>142875</xdr:colOff>
      <xdr:row>260</xdr:row>
      <xdr:rowOff>123825</xdr:rowOff>
    </xdr:to>
    <xdr:pic>
      <xdr:nvPicPr>
        <xdr:cNvPr id="9" name="Picture 3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210175" y="41414700"/>
          <a:ext cx="8439150" cy="8096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133350</xdr:colOff>
      <xdr:row>26</xdr:row>
      <xdr:rowOff>38100</xdr:rowOff>
    </xdr:from>
    <xdr:to>
      <xdr:col>9</xdr:col>
      <xdr:colOff>390525</xdr:colOff>
      <xdr:row>30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4248150"/>
          <a:ext cx="3143250" cy="6381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30</xdr:col>
      <xdr:colOff>0</xdr:colOff>
      <xdr:row>18</xdr:row>
      <xdr:rowOff>19050</xdr:rowOff>
    </xdr:from>
    <xdr:to>
      <xdr:col>30</xdr:col>
      <xdr:colOff>0</xdr:colOff>
      <xdr:row>36</xdr:row>
      <xdr:rowOff>57150</xdr:rowOff>
    </xdr:to>
    <xdr:graphicFrame>
      <xdr:nvGraphicFramePr>
        <xdr:cNvPr id="2" name="Chart 6"/>
        <xdr:cNvGraphicFramePr/>
      </xdr:nvGraphicFramePr>
      <xdr:xfrm>
        <a:off x="23145750" y="2933700"/>
        <a:ext cx="0" cy="2971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30</xdr:col>
      <xdr:colOff>0</xdr:colOff>
      <xdr:row>207</xdr:row>
      <xdr:rowOff>0</xdr:rowOff>
    </xdr:from>
    <xdr:to>
      <xdr:col>30</xdr:col>
      <xdr:colOff>0</xdr:colOff>
      <xdr:row>207</xdr:row>
      <xdr:rowOff>0</xdr:rowOff>
    </xdr:to>
    <xdr:graphicFrame>
      <xdr:nvGraphicFramePr>
        <xdr:cNvPr id="3" name="Chart 19"/>
        <xdr:cNvGraphicFramePr/>
      </xdr:nvGraphicFramePr>
      <xdr:xfrm>
        <a:off x="23145750" y="3358515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161925</xdr:colOff>
      <xdr:row>67</xdr:row>
      <xdr:rowOff>38100</xdr:rowOff>
    </xdr:from>
    <xdr:to>
      <xdr:col>6</xdr:col>
      <xdr:colOff>85725</xdr:colOff>
      <xdr:row>88</xdr:row>
      <xdr:rowOff>19050</xdr:rowOff>
    </xdr:to>
    <xdr:graphicFrame>
      <xdr:nvGraphicFramePr>
        <xdr:cNvPr id="4" name="Chart 21"/>
        <xdr:cNvGraphicFramePr/>
      </xdr:nvGraphicFramePr>
      <xdr:xfrm>
        <a:off x="161925" y="10953750"/>
        <a:ext cx="6134100" cy="3381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381000</xdr:colOff>
      <xdr:row>67</xdr:row>
      <xdr:rowOff>85725</xdr:rowOff>
    </xdr:from>
    <xdr:to>
      <xdr:col>15</xdr:col>
      <xdr:colOff>47625</xdr:colOff>
      <xdr:row>87</xdr:row>
      <xdr:rowOff>142875</xdr:rowOff>
    </xdr:to>
    <xdr:graphicFrame>
      <xdr:nvGraphicFramePr>
        <xdr:cNvPr id="5" name="Chart 22"/>
        <xdr:cNvGraphicFramePr/>
      </xdr:nvGraphicFramePr>
      <xdr:xfrm>
        <a:off x="6591300" y="11001375"/>
        <a:ext cx="6029325" cy="32956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238125</xdr:colOff>
      <xdr:row>211</xdr:row>
      <xdr:rowOff>123825</xdr:rowOff>
    </xdr:from>
    <xdr:to>
      <xdr:col>6</xdr:col>
      <xdr:colOff>123825</xdr:colOff>
      <xdr:row>234</xdr:row>
      <xdr:rowOff>152400</xdr:rowOff>
    </xdr:to>
    <xdr:graphicFrame>
      <xdr:nvGraphicFramePr>
        <xdr:cNvPr id="6" name="Chart 24"/>
        <xdr:cNvGraphicFramePr/>
      </xdr:nvGraphicFramePr>
      <xdr:xfrm>
        <a:off x="238125" y="34356675"/>
        <a:ext cx="6096000" cy="37528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161925</xdr:colOff>
      <xdr:row>212</xdr:row>
      <xdr:rowOff>19050</xdr:rowOff>
    </xdr:from>
    <xdr:to>
      <xdr:col>15</xdr:col>
      <xdr:colOff>504825</xdr:colOff>
      <xdr:row>235</xdr:row>
      <xdr:rowOff>38100</xdr:rowOff>
    </xdr:to>
    <xdr:graphicFrame>
      <xdr:nvGraphicFramePr>
        <xdr:cNvPr id="7" name="Chart 25"/>
        <xdr:cNvGraphicFramePr/>
      </xdr:nvGraphicFramePr>
      <xdr:xfrm>
        <a:off x="7105650" y="34413825"/>
        <a:ext cx="5972175" cy="37433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 editAs="oneCell">
    <xdr:from>
      <xdr:col>4</xdr:col>
      <xdr:colOff>685800</xdr:colOff>
      <xdr:row>20</xdr:row>
      <xdr:rowOff>19050</xdr:rowOff>
    </xdr:from>
    <xdr:to>
      <xdr:col>9</xdr:col>
      <xdr:colOff>400050</xdr:colOff>
      <xdr:row>23</xdr:row>
      <xdr:rowOff>142875</xdr:rowOff>
    </xdr:to>
    <xdr:pic>
      <xdr:nvPicPr>
        <xdr:cNvPr id="8" name="Picture 2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353050" y="3257550"/>
          <a:ext cx="3409950" cy="609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495300</xdr:colOff>
      <xdr:row>95</xdr:row>
      <xdr:rowOff>133350</xdr:rowOff>
    </xdr:from>
    <xdr:to>
      <xdr:col>7</xdr:col>
      <xdr:colOff>390525</xdr:colOff>
      <xdr:row>97</xdr:row>
      <xdr:rowOff>95250</xdr:rowOff>
    </xdr:to>
    <xdr:pic>
      <xdr:nvPicPr>
        <xdr:cNvPr id="9" name="Picture 2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972175" y="15582900"/>
          <a:ext cx="1362075" cy="2857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409575</xdr:colOff>
      <xdr:row>97</xdr:row>
      <xdr:rowOff>114300</xdr:rowOff>
    </xdr:from>
    <xdr:to>
      <xdr:col>4</xdr:col>
      <xdr:colOff>638175</xdr:colOff>
      <xdr:row>99</xdr:row>
      <xdr:rowOff>57150</xdr:rowOff>
    </xdr:to>
    <xdr:pic>
      <xdr:nvPicPr>
        <xdr:cNvPr id="10" name="Picture 2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391025" y="15887700"/>
          <a:ext cx="914400" cy="266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2</xdr:col>
      <xdr:colOff>523875</xdr:colOff>
      <xdr:row>98</xdr:row>
      <xdr:rowOff>142875</xdr:rowOff>
    </xdr:from>
    <xdr:to>
      <xdr:col>3</xdr:col>
      <xdr:colOff>419100</xdr:colOff>
      <xdr:row>107</xdr:row>
      <xdr:rowOff>66675</xdr:rowOff>
    </xdr:to>
    <xdr:sp>
      <xdr:nvSpPr>
        <xdr:cNvPr id="11" name="Line 30"/>
        <xdr:cNvSpPr>
          <a:spLocks/>
        </xdr:cNvSpPr>
      </xdr:nvSpPr>
      <xdr:spPr>
        <a:xfrm flipH="1">
          <a:off x="3819525" y="16078200"/>
          <a:ext cx="581025" cy="13811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6</xdr:col>
      <xdr:colOff>304800</xdr:colOff>
      <xdr:row>97</xdr:row>
      <xdr:rowOff>133350</xdr:rowOff>
    </xdr:from>
    <xdr:to>
      <xdr:col>8</xdr:col>
      <xdr:colOff>95250</xdr:colOff>
      <xdr:row>99</xdr:row>
      <xdr:rowOff>57150</xdr:rowOff>
    </xdr:to>
    <xdr:pic>
      <xdr:nvPicPr>
        <xdr:cNvPr id="12" name="Picture 3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515100" y="15906750"/>
          <a:ext cx="1257300" cy="247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66675</xdr:colOff>
      <xdr:row>99</xdr:row>
      <xdr:rowOff>85725</xdr:rowOff>
    </xdr:from>
    <xdr:to>
      <xdr:col>8</xdr:col>
      <xdr:colOff>247650</xdr:colOff>
      <xdr:row>101</xdr:row>
      <xdr:rowOff>57150</xdr:rowOff>
    </xdr:to>
    <xdr:pic>
      <xdr:nvPicPr>
        <xdr:cNvPr id="13" name="Picture 3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010400" y="16182975"/>
          <a:ext cx="914400" cy="295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4</xdr:col>
      <xdr:colOff>647700</xdr:colOff>
      <xdr:row>96</xdr:row>
      <xdr:rowOff>114300</xdr:rowOff>
    </xdr:from>
    <xdr:to>
      <xdr:col>5</xdr:col>
      <xdr:colOff>523875</xdr:colOff>
      <xdr:row>107</xdr:row>
      <xdr:rowOff>66675</xdr:rowOff>
    </xdr:to>
    <xdr:sp>
      <xdr:nvSpPr>
        <xdr:cNvPr id="14" name="Line 33"/>
        <xdr:cNvSpPr>
          <a:spLocks/>
        </xdr:cNvSpPr>
      </xdr:nvSpPr>
      <xdr:spPr>
        <a:xfrm flipH="1">
          <a:off x="5314950" y="15725775"/>
          <a:ext cx="685800" cy="17335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571500</xdr:colOff>
      <xdr:row>98</xdr:row>
      <xdr:rowOff>104775</xdr:rowOff>
    </xdr:from>
    <xdr:to>
      <xdr:col>6</xdr:col>
      <xdr:colOff>390525</xdr:colOff>
      <xdr:row>107</xdr:row>
      <xdr:rowOff>66675</xdr:rowOff>
    </xdr:to>
    <xdr:sp>
      <xdr:nvSpPr>
        <xdr:cNvPr id="15" name="Line 34"/>
        <xdr:cNvSpPr>
          <a:spLocks/>
        </xdr:cNvSpPr>
      </xdr:nvSpPr>
      <xdr:spPr>
        <a:xfrm flipH="1">
          <a:off x="6048375" y="16040100"/>
          <a:ext cx="552450" cy="14192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457200</xdr:colOff>
      <xdr:row>100</xdr:row>
      <xdr:rowOff>95250</xdr:rowOff>
    </xdr:from>
    <xdr:to>
      <xdr:col>7</xdr:col>
      <xdr:colOff>133350</xdr:colOff>
      <xdr:row>107</xdr:row>
      <xdr:rowOff>47625</xdr:rowOff>
    </xdr:to>
    <xdr:sp>
      <xdr:nvSpPr>
        <xdr:cNvPr id="16" name="Line 35"/>
        <xdr:cNvSpPr>
          <a:spLocks/>
        </xdr:cNvSpPr>
      </xdr:nvSpPr>
      <xdr:spPr>
        <a:xfrm flipH="1">
          <a:off x="6667500" y="16354425"/>
          <a:ext cx="409575" cy="10858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9</xdr:col>
      <xdr:colOff>685800</xdr:colOff>
      <xdr:row>95</xdr:row>
      <xdr:rowOff>85725</xdr:rowOff>
    </xdr:from>
    <xdr:to>
      <xdr:col>14</xdr:col>
      <xdr:colOff>276225</xdr:colOff>
      <xdr:row>97</xdr:row>
      <xdr:rowOff>66675</xdr:rowOff>
    </xdr:to>
    <xdr:pic>
      <xdr:nvPicPr>
        <xdr:cNvPr id="17" name="Picture 36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9048750" y="15535275"/>
          <a:ext cx="3114675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11</xdr:col>
      <xdr:colOff>76200</xdr:colOff>
      <xdr:row>97</xdr:row>
      <xdr:rowOff>85725</xdr:rowOff>
    </xdr:from>
    <xdr:to>
      <xdr:col>12</xdr:col>
      <xdr:colOff>238125</xdr:colOff>
      <xdr:row>99</xdr:row>
      <xdr:rowOff>19050</xdr:rowOff>
    </xdr:to>
    <xdr:pic>
      <xdr:nvPicPr>
        <xdr:cNvPr id="18" name="Picture 37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9906000" y="15859125"/>
          <a:ext cx="847725" cy="2571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9</xdr:col>
      <xdr:colOff>466725</xdr:colOff>
      <xdr:row>96</xdr:row>
      <xdr:rowOff>76200</xdr:rowOff>
    </xdr:from>
    <xdr:to>
      <xdr:col>9</xdr:col>
      <xdr:colOff>723900</xdr:colOff>
      <xdr:row>106</xdr:row>
      <xdr:rowOff>76200</xdr:rowOff>
    </xdr:to>
    <xdr:sp>
      <xdr:nvSpPr>
        <xdr:cNvPr id="19" name="Line 38"/>
        <xdr:cNvSpPr>
          <a:spLocks/>
        </xdr:cNvSpPr>
      </xdr:nvSpPr>
      <xdr:spPr>
        <a:xfrm flipH="1">
          <a:off x="8829675" y="15687675"/>
          <a:ext cx="247650" cy="16192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447675</xdr:colOff>
      <xdr:row>98</xdr:row>
      <xdr:rowOff>133350</xdr:rowOff>
    </xdr:from>
    <xdr:to>
      <xdr:col>11</xdr:col>
      <xdr:colOff>114300</xdr:colOff>
      <xdr:row>106</xdr:row>
      <xdr:rowOff>85725</xdr:rowOff>
    </xdr:to>
    <xdr:sp>
      <xdr:nvSpPr>
        <xdr:cNvPr id="20" name="Line 39"/>
        <xdr:cNvSpPr>
          <a:spLocks/>
        </xdr:cNvSpPr>
      </xdr:nvSpPr>
      <xdr:spPr>
        <a:xfrm flipH="1">
          <a:off x="9544050" y="16068675"/>
          <a:ext cx="400050" cy="12477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15</xdr:col>
      <xdr:colOff>114300</xdr:colOff>
      <xdr:row>89</xdr:row>
      <xdr:rowOff>104775</xdr:rowOff>
    </xdr:from>
    <xdr:to>
      <xdr:col>21</xdr:col>
      <xdr:colOff>266700</xdr:colOff>
      <xdr:row>91</xdr:row>
      <xdr:rowOff>38100</xdr:rowOff>
    </xdr:to>
    <xdr:pic>
      <xdr:nvPicPr>
        <xdr:cNvPr id="21" name="Picture 40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2687300" y="14582775"/>
          <a:ext cx="4362450" cy="2571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47625</xdr:colOff>
      <xdr:row>91</xdr:row>
      <xdr:rowOff>38100</xdr:rowOff>
    </xdr:from>
    <xdr:to>
      <xdr:col>17</xdr:col>
      <xdr:colOff>619125</xdr:colOff>
      <xdr:row>92</xdr:row>
      <xdr:rowOff>123825</xdr:rowOff>
    </xdr:to>
    <xdr:pic>
      <xdr:nvPicPr>
        <xdr:cNvPr id="22" name="Picture 4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3306425" y="14839950"/>
          <a:ext cx="1247775" cy="247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13</xdr:col>
      <xdr:colOff>400050</xdr:colOff>
      <xdr:row>90</xdr:row>
      <xdr:rowOff>76200</xdr:rowOff>
    </xdr:from>
    <xdr:to>
      <xdr:col>15</xdr:col>
      <xdr:colOff>238125</xdr:colOff>
      <xdr:row>106</xdr:row>
      <xdr:rowOff>57150</xdr:rowOff>
    </xdr:to>
    <xdr:sp>
      <xdr:nvSpPr>
        <xdr:cNvPr id="23" name="Line 42"/>
        <xdr:cNvSpPr>
          <a:spLocks/>
        </xdr:cNvSpPr>
      </xdr:nvSpPr>
      <xdr:spPr>
        <a:xfrm flipH="1">
          <a:off x="11601450" y="14716125"/>
          <a:ext cx="1209675" cy="25717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409575</xdr:colOff>
      <xdr:row>92</xdr:row>
      <xdr:rowOff>38100</xdr:rowOff>
    </xdr:from>
    <xdr:to>
      <xdr:col>16</xdr:col>
      <xdr:colOff>57150</xdr:colOff>
      <xdr:row>106</xdr:row>
      <xdr:rowOff>66675</xdr:rowOff>
    </xdr:to>
    <xdr:sp>
      <xdr:nvSpPr>
        <xdr:cNvPr id="24" name="Line 43"/>
        <xdr:cNvSpPr>
          <a:spLocks/>
        </xdr:cNvSpPr>
      </xdr:nvSpPr>
      <xdr:spPr>
        <a:xfrm flipH="1">
          <a:off x="12296775" y="15001875"/>
          <a:ext cx="1019175" cy="2295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16</xdr:col>
      <xdr:colOff>590550</xdr:colOff>
      <xdr:row>92</xdr:row>
      <xdr:rowOff>114300</xdr:rowOff>
    </xdr:from>
    <xdr:to>
      <xdr:col>18</xdr:col>
      <xdr:colOff>152400</xdr:colOff>
      <xdr:row>94</xdr:row>
      <xdr:rowOff>57150</xdr:rowOff>
    </xdr:to>
    <xdr:pic>
      <xdr:nvPicPr>
        <xdr:cNvPr id="25" name="Picture 4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3849350" y="15078075"/>
          <a:ext cx="981075" cy="266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15</xdr:col>
      <xdr:colOff>504825</xdr:colOff>
      <xdr:row>93</xdr:row>
      <xdr:rowOff>85725</xdr:rowOff>
    </xdr:from>
    <xdr:to>
      <xdr:col>16</xdr:col>
      <xdr:colOff>657225</xdr:colOff>
      <xdr:row>106</xdr:row>
      <xdr:rowOff>38100</xdr:rowOff>
    </xdr:to>
    <xdr:sp>
      <xdr:nvSpPr>
        <xdr:cNvPr id="26" name="Line 45"/>
        <xdr:cNvSpPr>
          <a:spLocks/>
        </xdr:cNvSpPr>
      </xdr:nvSpPr>
      <xdr:spPr>
        <a:xfrm flipH="1">
          <a:off x="13077825" y="15211425"/>
          <a:ext cx="838200" cy="20574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17</xdr:col>
      <xdr:colOff>495300</xdr:colOff>
      <xdr:row>94</xdr:row>
      <xdr:rowOff>47625</xdr:rowOff>
    </xdr:from>
    <xdr:to>
      <xdr:col>22</xdr:col>
      <xdr:colOff>323850</xdr:colOff>
      <xdr:row>95</xdr:row>
      <xdr:rowOff>152400</xdr:rowOff>
    </xdr:to>
    <xdr:pic>
      <xdr:nvPicPr>
        <xdr:cNvPr id="27" name="Picture 46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4430375" y="15335250"/>
          <a:ext cx="3362325" cy="266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476250</xdr:colOff>
      <xdr:row>95</xdr:row>
      <xdr:rowOff>38100</xdr:rowOff>
    </xdr:from>
    <xdr:to>
      <xdr:col>17</xdr:col>
      <xdr:colOff>561975</xdr:colOff>
      <xdr:row>106</xdr:row>
      <xdr:rowOff>57150</xdr:rowOff>
    </xdr:to>
    <xdr:sp>
      <xdr:nvSpPr>
        <xdr:cNvPr id="28" name="Line 47"/>
        <xdr:cNvSpPr>
          <a:spLocks/>
        </xdr:cNvSpPr>
      </xdr:nvSpPr>
      <xdr:spPr>
        <a:xfrm flipH="1">
          <a:off x="13735050" y="15487650"/>
          <a:ext cx="762000" cy="18002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18</xdr:col>
      <xdr:colOff>152400</xdr:colOff>
      <xdr:row>95</xdr:row>
      <xdr:rowOff>152400</xdr:rowOff>
    </xdr:from>
    <xdr:to>
      <xdr:col>19</xdr:col>
      <xdr:colOff>257175</xdr:colOff>
      <xdr:row>97</xdr:row>
      <xdr:rowOff>66675</xdr:rowOff>
    </xdr:to>
    <xdr:pic>
      <xdr:nvPicPr>
        <xdr:cNvPr id="29" name="Picture 48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4830425" y="15601950"/>
          <a:ext cx="838200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17</xdr:col>
      <xdr:colOff>438150</xdr:colOff>
      <xdr:row>97</xdr:row>
      <xdr:rowOff>57150</xdr:rowOff>
    </xdr:from>
    <xdr:to>
      <xdr:col>18</xdr:col>
      <xdr:colOff>209550</xdr:colOff>
      <xdr:row>106</xdr:row>
      <xdr:rowOff>28575</xdr:rowOff>
    </xdr:to>
    <xdr:sp>
      <xdr:nvSpPr>
        <xdr:cNvPr id="30" name="Line 49"/>
        <xdr:cNvSpPr>
          <a:spLocks/>
        </xdr:cNvSpPr>
      </xdr:nvSpPr>
      <xdr:spPr>
        <a:xfrm flipH="1">
          <a:off x="14373225" y="15830550"/>
          <a:ext cx="514350" cy="14287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20</xdr:col>
      <xdr:colOff>66675</xdr:colOff>
      <xdr:row>96</xdr:row>
      <xdr:rowOff>19050</xdr:rowOff>
    </xdr:from>
    <xdr:to>
      <xdr:col>23</xdr:col>
      <xdr:colOff>209550</xdr:colOff>
      <xdr:row>97</xdr:row>
      <xdr:rowOff>85725</xdr:rowOff>
    </xdr:to>
    <xdr:pic>
      <xdr:nvPicPr>
        <xdr:cNvPr id="31" name="Picture 5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6163925" y="15630525"/>
          <a:ext cx="2219325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21</xdr:col>
      <xdr:colOff>0</xdr:colOff>
      <xdr:row>97</xdr:row>
      <xdr:rowOff>85725</xdr:rowOff>
    </xdr:from>
    <xdr:to>
      <xdr:col>22</xdr:col>
      <xdr:colOff>95250</xdr:colOff>
      <xdr:row>99</xdr:row>
      <xdr:rowOff>9525</xdr:rowOff>
    </xdr:to>
    <xdr:pic>
      <xdr:nvPicPr>
        <xdr:cNvPr id="32" name="Picture 5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6783050" y="15859125"/>
          <a:ext cx="781050" cy="247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19</xdr:col>
      <xdr:colOff>457200</xdr:colOff>
      <xdr:row>97</xdr:row>
      <xdr:rowOff>47625</xdr:rowOff>
    </xdr:from>
    <xdr:to>
      <xdr:col>20</xdr:col>
      <xdr:colOff>142875</xdr:colOff>
      <xdr:row>106</xdr:row>
      <xdr:rowOff>95250</xdr:rowOff>
    </xdr:to>
    <xdr:sp>
      <xdr:nvSpPr>
        <xdr:cNvPr id="33" name="Line 52"/>
        <xdr:cNvSpPr>
          <a:spLocks/>
        </xdr:cNvSpPr>
      </xdr:nvSpPr>
      <xdr:spPr>
        <a:xfrm flipH="1">
          <a:off x="15868650" y="15821025"/>
          <a:ext cx="371475" cy="1504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457200</xdr:colOff>
      <xdr:row>99</xdr:row>
      <xdr:rowOff>9525</xdr:rowOff>
    </xdr:from>
    <xdr:to>
      <xdr:col>21</xdr:col>
      <xdr:colOff>19050</xdr:colOff>
      <xdr:row>106</xdr:row>
      <xdr:rowOff>38100</xdr:rowOff>
    </xdr:to>
    <xdr:sp>
      <xdr:nvSpPr>
        <xdr:cNvPr id="34" name="Line 53"/>
        <xdr:cNvSpPr>
          <a:spLocks/>
        </xdr:cNvSpPr>
      </xdr:nvSpPr>
      <xdr:spPr>
        <a:xfrm flipH="1">
          <a:off x="16554450" y="16106775"/>
          <a:ext cx="247650" cy="11620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24</xdr:col>
      <xdr:colOff>19050</xdr:colOff>
      <xdr:row>97</xdr:row>
      <xdr:rowOff>76200</xdr:rowOff>
    </xdr:from>
    <xdr:to>
      <xdr:col>25</xdr:col>
      <xdr:colOff>209550</xdr:colOff>
      <xdr:row>99</xdr:row>
      <xdr:rowOff>9525</xdr:rowOff>
    </xdr:to>
    <xdr:pic>
      <xdr:nvPicPr>
        <xdr:cNvPr id="35" name="Picture 54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8849975" y="15849600"/>
          <a:ext cx="952500" cy="2571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24</xdr:col>
      <xdr:colOff>600075</xdr:colOff>
      <xdr:row>99</xdr:row>
      <xdr:rowOff>0</xdr:rowOff>
    </xdr:from>
    <xdr:to>
      <xdr:col>26</xdr:col>
      <xdr:colOff>9525</xdr:colOff>
      <xdr:row>100</xdr:row>
      <xdr:rowOff>76200</xdr:rowOff>
    </xdr:to>
    <xdr:pic>
      <xdr:nvPicPr>
        <xdr:cNvPr id="36" name="Picture 55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9431000" y="16097250"/>
          <a:ext cx="933450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25</xdr:col>
      <xdr:colOff>333375</xdr:colOff>
      <xdr:row>100</xdr:row>
      <xdr:rowOff>85725</xdr:rowOff>
    </xdr:from>
    <xdr:to>
      <xdr:col>27</xdr:col>
      <xdr:colOff>200025</xdr:colOff>
      <xdr:row>102</xdr:row>
      <xdr:rowOff>19050</xdr:rowOff>
    </xdr:to>
    <xdr:pic>
      <xdr:nvPicPr>
        <xdr:cNvPr id="37" name="Picture 56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9926300" y="16344900"/>
          <a:ext cx="1314450" cy="2571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26</xdr:col>
      <xdr:colOff>114300</xdr:colOff>
      <xdr:row>102</xdr:row>
      <xdr:rowOff>19050</xdr:rowOff>
    </xdr:from>
    <xdr:to>
      <xdr:col>27</xdr:col>
      <xdr:colOff>600075</xdr:colOff>
      <xdr:row>103</xdr:row>
      <xdr:rowOff>114300</xdr:rowOff>
    </xdr:to>
    <xdr:pic>
      <xdr:nvPicPr>
        <xdr:cNvPr id="38" name="Picture 57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20469225" y="16602075"/>
          <a:ext cx="1171575" cy="2571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22</xdr:col>
      <xdr:colOff>542925</xdr:colOff>
      <xdr:row>98</xdr:row>
      <xdr:rowOff>66675</xdr:rowOff>
    </xdr:from>
    <xdr:to>
      <xdr:col>24</xdr:col>
      <xdr:colOff>47625</xdr:colOff>
      <xdr:row>106</xdr:row>
      <xdr:rowOff>123825</xdr:rowOff>
    </xdr:to>
    <xdr:sp>
      <xdr:nvSpPr>
        <xdr:cNvPr id="39" name="Line 58"/>
        <xdr:cNvSpPr>
          <a:spLocks/>
        </xdr:cNvSpPr>
      </xdr:nvSpPr>
      <xdr:spPr>
        <a:xfrm flipH="1">
          <a:off x="18011775" y="16002000"/>
          <a:ext cx="866775" cy="13525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352425</xdr:colOff>
      <xdr:row>99</xdr:row>
      <xdr:rowOff>133350</xdr:rowOff>
    </xdr:from>
    <xdr:to>
      <xdr:col>24</xdr:col>
      <xdr:colOff>619125</xdr:colOff>
      <xdr:row>106</xdr:row>
      <xdr:rowOff>95250</xdr:rowOff>
    </xdr:to>
    <xdr:sp>
      <xdr:nvSpPr>
        <xdr:cNvPr id="40" name="Line 59"/>
        <xdr:cNvSpPr>
          <a:spLocks/>
        </xdr:cNvSpPr>
      </xdr:nvSpPr>
      <xdr:spPr>
        <a:xfrm flipH="1">
          <a:off x="18526125" y="16230600"/>
          <a:ext cx="923925" cy="10953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428625</xdr:colOff>
      <xdr:row>101</xdr:row>
      <xdr:rowOff>85725</xdr:rowOff>
    </xdr:from>
    <xdr:to>
      <xdr:col>25</xdr:col>
      <xdr:colOff>257175</xdr:colOff>
      <xdr:row>106</xdr:row>
      <xdr:rowOff>76200</xdr:rowOff>
    </xdr:to>
    <xdr:sp>
      <xdr:nvSpPr>
        <xdr:cNvPr id="41" name="Line 60"/>
        <xdr:cNvSpPr>
          <a:spLocks/>
        </xdr:cNvSpPr>
      </xdr:nvSpPr>
      <xdr:spPr>
        <a:xfrm flipH="1">
          <a:off x="19259550" y="16506825"/>
          <a:ext cx="590550" cy="800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561975</xdr:colOff>
      <xdr:row>102</xdr:row>
      <xdr:rowOff>142875</xdr:rowOff>
    </xdr:from>
    <xdr:to>
      <xdr:col>26</xdr:col>
      <xdr:colOff>133350</xdr:colOff>
      <xdr:row>106</xdr:row>
      <xdr:rowOff>57150</xdr:rowOff>
    </xdr:to>
    <xdr:sp>
      <xdr:nvSpPr>
        <xdr:cNvPr id="42" name="Line 61"/>
        <xdr:cNvSpPr>
          <a:spLocks/>
        </xdr:cNvSpPr>
      </xdr:nvSpPr>
      <xdr:spPr>
        <a:xfrm flipH="1">
          <a:off x="20154900" y="16725900"/>
          <a:ext cx="333375" cy="5619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17</xdr:col>
      <xdr:colOff>295275</xdr:colOff>
      <xdr:row>243</xdr:row>
      <xdr:rowOff>19050</xdr:rowOff>
    </xdr:from>
    <xdr:to>
      <xdr:col>26</xdr:col>
      <xdr:colOff>342900</xdr:colOff>
      <xdr:row>244</xdr:row>
      <xdr:rowOff>95250</xdr:rowOff>
    </xdr:to>
    <xdr:pic>
      <xdr:nvPicPr>
        <xdr:cNvPr id="43" name="Picture 62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4230350" y="39433500"/>
          <a:ext cx="6467475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504825</xdr:colOff>
      <xdr:row>243</xdr:row>
      <xdr:rowOff>104775</xdr:rowOff>
    </xdr:from>
    <xdr:to>
      <xdr:col>17</xdr:col>
      <xdr:colOff>342900</xdr:colOff>
      <xdr:row>251</xdr:row>
      <xdr:rowOff>66675</xdr:rowOff>
    </xdr:to>
    <xdr:sp>
      <xdr:nvSpPr>
        <xdr:cNvPr id="44" name="Line 63"/>
        <xdr:cNvSpPr>
          <a:spLocks/>
        </xdr:cNvSpPr>
      </xdr:nvSpPr>
      <xdr:spPr>
        <a:xfrm flipH="1">
          <a:off x="13763625" y="39519225"/>
          <a:ext cx="514350" cy="1257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15</xdr:col>
      <xdr:colOff>266700</xdr:colOff>
      <xdr:row>243</xdr:row>
      <xdr:rowOff>38100</xdr:rowOff>
    </xdr:from>
    <xdr:to>
      <xdr:col>16</xdr:col>
      <xdr:colOff>533400</xdr:colOff>
      <xdr:row>244</xdr:row>
      <xdr:rowOff>114300</xdr:rowOff>
    </xdr:to>
    <xdr:pic>
      <xdr:nvPicPr>
        <xdr:cNvPr id="45" name="Picture 64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2839700" y="39452550"/>
          <a:ext cx="952500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14</xdr:col>
      <xdr:colOff>390525</xdr:colOff>
      <xdr:row>244</xdr:row>
      <xdr:rowOff>19050</xdr:rowOff>
    </xdr:from>
    <xdr:to>
      <xdr:col>15</xdr:col>
      <xdr:colOff>257175</xdr:colOff>
      <xdr:row>250</xdr:row>
      <xdr:rowOff>104775</xdr:rowOff>
    </xdr:to>
    <xdr:sp>
      <xdr:nvSpPr>
        <xdr:cNvPr id="46" name="Line 65"/>
        <xdr:cNvSpPr>
          <a:spLocks/>
        </xdr:cNvSpPr>
      </xdr:nvSpPr>
      <xdr:spPr>
        <a:xfrm flipH="1">
          <a:off x="12277725" y="39595425"/>
          <a:ext cx="552450" cy="10572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14</xdr:col>
      <xdr:colOff>371475</xdr:colOff>
      <xdr:row>241</xdr:row>
      <xdr:rowOff>104775</xdr:rowOff>
    </xdr:from>
    <xdr:to>
      <xdr:col>16</xdr:col>
      <xdr:colOff>323850</xdr:colOff>
      <xdr:row>243</xdr:row>
      <xdr:rowOff>28575</xdr:rowOff>
    </xdr:to>
    <xdr:pic>
      <xdr:nvPicPr>
        <xdr:cNvPr id="47" name="Picture 66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12258675" y="39195375"/>
          <a:ext cx="1323975" cy="247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13</xdr:col>
      <xdr:colOff>485775</xdr:colOff>
      <xdr:row>242</xdr:row>
      <xdr:rowOff>76200</xdr:rowOff>
    </xdr:from>
    <xdr:to>
      <xdr:col>14</xdr:col>
      <xdr:colOff>409575</xdr:colOff>
      <xdr:row>250</xdr:row>
      <xdr:rowOff>95250</xdr:rowOff>
    </xdr:to>
    <xdr:sp>
      <xdr:nvSpPr>
        <xdr:cNvPr id="48" name="Line 67"/>
        <xdr:cNvSpPr>
          <a:spLocks/>
        </xdr:cNvSpPr>
      </xdr:nvSpPr>
      <xdr:spPr>
        <a:xfrm flipH="1">
          <a:off x="11687175" y="39328725"/>
          <a:ext cx="609600" cy="13144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13</xdr:col>
      <xdr:colOff>581025</xdr:colOff>
      <xdr:row>239</xdr:row>
      <xdr:rowOff>142875</xdr:rowOff>
    </xdr:from>
    <xdr:to>
      <xdr:col>20</xdr:col>
      <xdr:colOff>342900</xdr:colOff>
      <xdr:row>241</xdr:row>
      <xdr:rowOff>57150</xdr:rowOff>
    </xdr:to>
    <xdr:pic>
      <xdr:nvPicPr>
        <xdr:cNvPr id="49" name="Picture 68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1782425" y="38909625"/>
          <a:ext cx="4657725" cy="238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12</xdr:col>
      <xdr:colOff>542925</xdr:colOff>
      <xdr:row>240</xdr:row>
      <xdr:rowOff>114300</xdr:rowOff>
    </xdr:from>
    <xdr:to>
      <xdr:col>13</xdr:col>
      <xdr:colOff>619125</xdr:colOff>
      <xdr:row>251</xdr:row>
      <xdr:rowOff>66675</xdr:rowOff>
    </xdr:to>
    <xdr:sp>
      <xdr:nvSpPr>
        <xdr:cNvPr id="50" name="Line 69"/>
        <xdr:cNvSpPr>
          <a:spLocks/>
        </xdr:cNvSpPr>
      </xdr:nvSpPr>
      <xdr:spPr>
        <a:xfrm flipH="1">
          <a:off x="11058525" y="39042975"/>
          <a:ext cx="762000" cy="17335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57150</xdr:colOff>
      <xdr:row>212</xdr:row>
      <xdr:rowOff>104775</xdr:rowOff>
    </xdr:from>
    <xdr:to>
      <xdr:col>25</xdr:col>
      <xdr:colOff>295275</xdr:colOff>
      <xdr:row>235</xdr:row>
      <xdr:rowOff>47625</xdr:rowOff>
    </xdr:to>
    <xdr:graphicFrame>
      <xdr:nvGraphicFramePr>
        <xdr:cNvPr id="51" name="Chart 70"/>
        <xdr:cNvGraphicFramePr/>
      </xdr:nvGraphicFramePr>
      <xdr:xfrm>
        <a:off x="13992225" y="34499550"/>
        <a:ext cx="5895975" cy="3667125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15</xdr:col>
      <xdr:colOff>504825</xdr:colOff>
      <xdr:row>67</xdr:row>
      <xdr:rowOff>85725</xdr:rowOff>
    </xdr:from>
    <xdr:to>
      <xdr:col>24</xdr:col>
      <xdr:colOff>466725</xdr:colOff>
      <xdr:row>87</xdr:row>
      <xdr:rowOff>123825</xdr:rowOff>
    </xdr:to>
    <xdr:graphicFrame>
      <xdr:nvGraphicFramePr>
        <xdr:cNvPr id="52" name="Chart 71"/>
        <xdr:cNvGraphicFramePr/>
      </xdr:nvGraphicFramePr>
      <xdr:xfrm>
        <a:off x="13077825" y="11001375"/>
        <a:ext cx="6219825" cy="327660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85"/>
  <sheetViews>
    <sheetView tabSelected="1" workbookViewId="0" topLeftCell="A1">
      <selection activeCell="G295" sqref="G295"/>
    </sheetView>
  </sheetViews>
  <sheetFormatPr defaultColWidth="9.00390625" defaultRowHeight="12.75"/>
  <cols>
    <col min="1" max="1" width="38.125" style="0" customWidth="1"/>
    <col min="7" max="7" width="13.125" style="0" bestFit="1" customWidth="1"/>
  </cols>
  <sheetData>
    <row r="1" ht="12.75">
      <c r="A1" s="1" t="s">
        <v>68</v>
      </c>
    </row>
    <row r="3" spans="1:2" ht="12.75">
      <c r="A3" t="s">
        <v>121</v>
      </c>
      <c r="B3" s="1" t="s">
        <v>2</v>
      </c>
    </row>
    <row r="4" ht="12.75">
      <c r="B4" s="1"/>
    </row>
    <row r="5" spans="1:3" ht="12.75">
      <c r="A5" t="s">
        <v>63</v>
      </c>
      <c r="B5" t="s">
        <v>131</v>
      </c>
      <c r="C5">
        <v>2986</v>
      </c>
    </row>
    <row r="6" spans="1:3" ht="12.75">
      <c r="A6" t="s">
        <v>129</v>
      </c>
      <c r="B6" t="s">
        <v>130</v>
      </c>
      <c r="C6">
        <f>(3000-C5)/3000</f>
        <v>0.004666666666666667</v>
      </c>
    </row>
    <row r="7" spans="1:3" ht="12.75">
      <c r="A7" t="s">
        <v>128</v>
      </c>
      <c r="B7" t="s">
        <v>132</v>
      </c>
      <c r="C7">
        <v>7.2</v>
      </c>
    </row>
    <row r="9" ht="12.75">
      <c r="B9" s="1"/>
    </row>
    <row r="12" spans="1:4" ht="12.75">
      <c r="A12" s="52" t="s">
        <v>122</v>
      </c>
      <c r="B12" s="3" t="s">
        <v>84</v>
      </c>
      <c r="C12" s="2" t="s">
        <v>29</v>
      </c>
      <c r="D12" s="2"/>
    </row>
    <row r="14" spans="1:3" ht="12.75">
      <c r="A14">
        <v>1</v>
      </c>
      <c r="B14">
        <v>0</v>
      </c>
      <c r="C14">
        <v>0.7</v>
      </c>
    </row>
    <row r="15" spans="1:3" ht="12.75">
      <c r="A15">
        <v>2</v>
      </c>
      <c r="B15">
        <v>0.2</v>
      </c>
      <c r="C15">
        <v>0.8</v>
      </c>
    </row>
    <row r="16" spans="1:3" ht="12.75">
      <c r="A16">
        <v>3</v>
      </c>
      <c r="B16">
        <v>0.4</v>
      </c>
      <c r="C16">
        <v>0.95</v>
      </c>
    </row>
    <row r="17" spans="1:3" ht="12.75">
      <c r="A17">
        <v>4</v>
      </c>
      <c r="B17">
        <v>0.6</v>
      </c>
      <c r="C17">
        <v>1.15</v>
      </c>
    </row>
    <row r="18" spans="1:3" ht="12.75">
      <c r="A18">
        <v>5</v>
      </c>
      <c r="B18">
        <v>0.7</v>
      </c>
      <c r="C18">
        <v>1.33</v>
      </c>
    </row>
    <row r="19" spans="1:3" ht="12.75">
      <c r="A19">
        <v>6</v>
      </c>
      <c r="B19">
        <v>0.8</v>
      </c>
      <c r="C19">
        <v>1.53</v>
      </c>
    </row>
    <row r="20" spans="1:3" ht="12.75">
      <c r="A20">
        <v>7</v>
      </c>
      <c r="B20">
        <v>0.85</v>
      </c>
      <c r="C20">
        <v>1.67</v>
      </c>
    </row>
    <row r="21" spans="1:3" ht="12.75">
      <c r="A21">
        <v>8</v>
      </c>
      <c r="B21">
        <v>0.88</v>
      </c>
      <c r="C21">
        <v>1.78</v>
      </c>
    </row>
    <row r="22" spans="1:3" ht="12.75">
      <c r="A22">
        <v>9</v>
      </c>
      <c r="B22">
        <v>0.9</v>
      </c>
      <c r="C22">
        <v>1.9</v>
      </c>
    </row>
    <row r="23" spans="1:3" ht="12.75">
      <c r="A23">
        <v>10</v>
      </c>
      <c r="B23">
        <v>0.92</v>
      </c>
      <c r="C23">
        <v>2.06</v>
      </c>
    </row>
    <row r="24" spans="1:3" ht="12.75">
      <c r="A24">
        <v>11</v>
      </c>
      <c r="B24">
        <v>0.94</v>
      </c>
      <c r="C24">
        <v>2.25</v>
      </c>
    </row>
    <row r="25" spans="1:20" ht="12.75">
      <c r="A25">
        <v>12</v>
      </c>
      <c r="B25">
        <v>0.95</v>
      </c>
      <c r="C25">
        <v>2.35</v>
      </c>
      <c r="T25" s="1"/>
    </row>
    <row r="26" spans="1:3" ht="12.75">
      <c r="A26">
        <v>13</v>
      </c>
      <c r="B26">
        <v>0.96</v>
      </c>
      <c r="C26">
        <v>2.46</v>
      </c>
    </row>
    <row r="27" spans="1:3" ht="12.75">
      <c r="A27">
        <v>14</v>
      </c>
      <c r="B27">
        <v>0.97</v>
      </c>
      <c r="C27">
        <v>2.5</v>
      </c>
    </row>
    <row r="28" spans="1:3" ht="12.75">
      <c r="A28">
        <v>15</v>
      </c>
      <c r="B28">
        <v>0.98</v>
      </c>
      <c r="C28">
        <v>2.1</v>
      </c>
    </row>
    <row r="29" spans="1:3" ht="12.75">
      <c r="A29">
        <v>16</v>
      </c>
      <c r="B29">
        <v>1</v>
      </c>
      <c r="C29">
        <v>0</v>
      </c>
    </row>
    <row r="32" spans="1:33" ht="12.7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</row>
    <row r="35" ht="12.75">
      <c r="A35" s="1" t="s">
        <v>126</v>
      </c>
    </row>
    <row r="36" ht="12.75">
      <c r="A36" s="1"/>
    </row>
    <row r="37" spans="1:3" ht="12.75">
      <c r="A37" s="53" t="s">
        <v>123</v>
      </c>
      <c r="B37" s="5" t="s">
        <v>0</v>
      </c>
      <c r="C37" s="5">
        <v>2.5</v>
      </c>
    </row>
    <row r="38" spans="1:3" ht="12.75">
      <c r="A38" t="s">
        <v>71</v>
      </c>
      <c r="B38" s="5" t="s">
        <v>1</v>
      </c>
      <c r="C38" s="5">
        <v>0.05</v>
      </c>
    </row>
    <row r="39" spans="1:3" ht="12.75">
      <c r="A39" t="s">
        <v>124</v>
      </c>
      <c r="B39" s="54" t="s">
        <v>125</v>
      </c>
      <c r="C39" s="5">
        <v>0.75</v>
      </c>
    </row>
    <row r="40" ht="12.75">
      <c r="D40" s="6"/>
    </row>
    <row r="41" spans="2:6" ht="12.75">
      <c r="B41" s="3" t="s">
        <v>84</v>
      </c>
      <c r="C41" s="6" t="s">
        <v>15</v>
      </c>
      <c r="D41" s="2"/>
      <c r="E41" s="2" t="s">
        <v>29</v>
      </c>
      <c r="F41" s="2"/>
    </row>
    <row r="42" spans="2:3" ht="12.75">
      <c r="B42">
        <v>0</v>
      </c>
      <c r="C42">
        <f>1-B42</f>
        <v>1</v>
      </c>
    </row>
    <row r="43" spans="2:16" ht="12.75">
      <c r="B43">
        <v>0.005</v>
      </c>
      <c r="C43">
        <f aca="true" t="shared" si="0" ref="C43:C106">1-B43</f>
        <v>0.995</v>
      </c>
      <c r="E43">
        <f>C$37*2*C$39/(C$38/B43+B43/C$38)+C$37*(1-C$39)</f>
        <v>0.9962871287128713</v>
      </c>
      <c r="K43" s="15"/>
      <c r="L43" s="15"/>
      <c r="M43" s="15"/>
      <c r="N43" s="15"/>
      <c r="O43" s="15"/>
      <c r="P43" s="15"/>
    </row>
    <row r="44" spans="2:16" ht="12.75">
      <c r="B44">
        <v>0.01</v>
      </c>
      <c r="C44">
        <f t="shared" si="0"/>
        <v>0.99</v>
      </c>
      <c r="E44">
        <f aca="true" t="shared" si="1" ref="E44:E107">C$37*2*C$39/(C$38/B44+B44/C$38)+C$37*(1-C$39)</f>
        <v>1.3461538461538463</v>
      </c>
      <c r="K44" s="15"/>
      <c r="L44" s="15"/>
      <c r="M44" s="15"/>
      <c r="N44" s="15"/>
      <c r="O44" s="15"/>
      <c r="P44" s="15"/>
    </row>
    <row r="45" spans="2:16" ht="12.75">
      <c r="B45">
        <v>0.015</v>
      </c>
      <c r="C45">
        <f t="shared" si="0"/>
        <v>0.985</v>
      </c>
      <c r="E45">
        <f t="shared" si="1"/>
        <v>1.6571100917431192</v>
      </c>
      <c r="K45" s="15"/>
      <c r="L45" s="15"/>
      <c r="M45" s="15"/>
      <c r="N45" s="15"/>
      <c r="O45" s="15"/>
      <c r="P45" s="15"/>
    </row>
    <row r="46" spans="2:16" ht="12.75">
      <c r="B46">
        <v>0.02</v>
      </c>
      <c r="C46">
        <f t="shared" si="0"/>
        <v>0.98</v>
      </c>
      <c r="E46">
        <f t="shared" si="1"/>
        <v>1.918103448275862</v>
      </c>
      <c r="K46" s="15"/>
      <c r="L46" s="15"/>
      <c r="M46" s="15"/>
      <c r="N46" s="15"/>
      <c r="O46" s="15"/>
      <c r="P46" s="15"/>
    </row>
    <row r="47" spans="2:16" ht="12.75">
      <c r="B47">
        <v>0.03</v>
      </c>
      <c r="C47">
        <f t="shared" si="0"/>
        <v>0.97</v>
      </c>
      <c r="E47">
        <f t="shared" si="1"/>
        <v>2.2794117647058822</v>
      </c>
      <c r="K47" s="15"/>
      <c r="L47" s="15"/>
      <c r="M47" s="15"/>
      <c r="N47" s="15"/>
      <c r="O47" s="15"/>
      <c r="P47" s="15"/>
    </row>
    <row r="48" spans="2:16" ht="12.75">
      <c r="B48">
        <v>0.04</v>
      </c>
      <c r="C48">
        <f t="shared" si="0"/>
        <v>0.96</v>
      </c>
      <c r="E48">
        <f t="shared" si="1"/>
        <v>2.4542682926829267</v>
      </c>
      <c r="K48" s="15"/>
      <c r="L48" s="15"/>
      <c r="M48" s="15"/>
      <c r="N48" s="15"/>
      <c r="O48" s="15"/>
      <c r="P48" s="15"/>
    </row>
    <row r="49" spans="2:16" ht="12.75">
      <c r="B49">
        <v>0.05</v>
      </c>
      <c r="C49">
        <f t="shared" si="0"/>
        <v>0.95</v>
      </c>
      <c r="E49">
        <f t="shared" si="1"/>
        <v>2.5</v>
      </c>
      <c r="K49" s="15"/>
      <c r="L49" s="15"/>
      <c r="M49" s="15"/>
      <c r="N49" s="15"/>
      <c r="O49" s="15"/>
      <c r="P49" s="15"/>
    </row>
    <row r="50" spans="2:16" ht="12.75">
      <c r="B50">
        <v>0.06</v>
      </c>
      <c r="C50">
        <f t="shared" si="0"/>
        <v>0.94</v>
      </c>
      <c r="E50">
        <f t="shared" si="1"/>
        <v>2.4692622950819674</v>
      </c>
      <c r="K50" s="15"/>
      <c r="L50" s="15"/>
      <c r="M50" s="15"/>
      <c r="N50" s="15"/>
      <c r="O50" s="15"/>
      <c r="P50" s="15"/>
    </row>
    <row r="51" spans="2:16" ht="12.75">
      <c r="B51">
        <v>0.07</v>
      </c>
      <c r="C51">
        <f t="shared" si="0"/>
        <v>0.9299999999999999</v>
      </c>
      <c r="E51">
        <f t="shared" si="1"/>
        <v>2.3986486486486487</v>
      </c>
      <c r="K51" s="15"/>
      <c r="L51" s="15"/>
      <c r="M51" s="15"/>
      <c r="N51" s="15"/>
      <c r="O51" s="15"/>
      <c r="P51" s="15"/>
    </row>
    <row r="52" spans="2:16" ht="12.75">
      <c r="B52">
        <v>0.08</v>
      </c>
      <c r="C52">
        <f t="shared" si="0"/>
        <v>0.92</v>
      </c>
      <c r="E52">
        <f t="shared" si="1"/>
        <v>2.3103932584269664</v>
      </c>
      <c r="K52" s="15"/>
      <c r="L52" s="15"/>
      <c r="M52" s="15"/>
      <c r="N52" s="15"/>
      <c r="O52" s="15"/>
      <c r="P52" s="15"/>
    </row>
    <row r="53" spans="2:16" ht="12.75">
      <c r="B53">
        <v>0.09</v>
      </c>
      <c r="C53">
        <f t="shared" si="0"/>
        <v>0.91</v>
      </c>
      <c r="E53">
        <f t="shared" si="1"/>
        <v>2.216981132075472</v>
      </c>
      <c r="K53" s="15"/>
      <c r="L53" s="15"/>
      <c r="M53" s="15"/>
      <c r="N53" s="15"/>
      <c r="O53" s="15"/>
      <c r="P53" s="15"/>
    </row>
    <row r="54" spans="2:16" ht="12.75">
      <c r="B54">
        <v>0.1</v>
      </c>
      <c r="C54">
        <f t="shared" si="0"/>
        <v>0.9</v>
      </c>
      <c r="E54">
        <f t="shared" si="1"/>
        <v>2.125</v>
      </c>
      <c r="K54" s="15"/>
      <c r="L54" s="15"/>
      <c r="M54" s="15"/>
      <c r="N54" s="15"/>
      <c r="O54" s="15"/>
      <c r="P54" s="15"/>
    </row>
    <row r="55" spans="2:16" ht="12.75">
      <c r="B55">
        <v>0.11</v>
      </c>
      <c r="C55">
        <f t="shared" si="0"/>
        <v>0.89</v>
      </c>
      <c r="E55">
        <f t="shared" si="1"/>
        <v>2.037671232876712</v>
      </c>
      <c r="K55" s="15"/>
      <c r="L55" s="15"/>
      <c r="M55" s="15"/>
      <c r="N55" s="15"/>
      <c r="O55" s="15"/>
      <c r="P55" s="15"/>
    </row>
    <row r="56" spans="2:16" ht="12.75">
      <c r="B56">
        <v>0.12</v>
      </c>
      <c r="C56">
        <f t="shared" si="0"/>
        <v>0.88</v>
      </c>
      <c r="E56">
        <f t="shared" si="1"/>
        <v>1.9563609467455623</v>
      </c>
      <c r="K56" s="15"/>
      <c r="L56" s="15"/>
      <c r="M56" s="15"/>
      <c r="N56" s="15"/>
      <c r="O56" s="15"/>
      <c r="P56" s="15"/>
    </row>
    <row r="57" spans="2:16" ht="12.75">
      <c r="B57">
        <v>0.13</v>
      </c>
      <c r="C57">
        <f t="shared" si="0"/>
        <v>0.87</v>
      </c>
      <c r="E57">
        <f t="shared" si="1"/>
        <v>1.8814432989690721</v>
      </c>
      <c r="K57" s="15"/>
      <c r="L57" s="15"/>
      <c r="M57" s="15"/>
      <c r="N57" s="15"/>
      <c r="O57" s="15"/>
      <c r="P57" s="15"/>
    </row>
    <row r="58" spans="2:16" ht="12.75">
      <c r="B58">
        <v>0.14</v>
      </c>
      <c r="C58">
        <f t="shared" si="0"/>
        <v>0.86</v>
      </c>
      <c r="E58">
        <f t="shared" si="1"/>
        <v>1.812782805429864</v>
      </c>
      <c r="K58" s="15"/>
      <c r="L58" s="15"/>
      <c r="M58" s="15"/>
      <c r="N58" s="15"/>
      <c r="O58" s="15"/>
      <c r="P58" s="15"/>
    </row>
    <row r="59" spans="2:16" ht="12.75">
      <c r="B59">
        <v>0.15</v>
      </c>
      <c r="C59">
        <f t="shared" si="0"/>
        <v>0.85</v>
      </c>
      <c r="E59">
        <f t="shared" si="1"/>
        <v>1.75</v>
      </c>
      <c r="K59" s="15"/>
      <c r="L59" s="15"/>
      <c r="M59" s="15"/>
      <c r="N59" s="15"/>
      <c r="O59" s="15"/>
      <c r="P59" s="15"/>
    </row>
    <row r="60" spans="2:16" ht="12.75">
      <c r="B60">
        <v>0.16</v>
      </c>
      <c r="C60">
        <f t="shared" si="0"/>
        <v>0.84</v>
      </c>
      <c r="E60">
        <f t="shared" si="1"/>
        <v>1.6926156583629894</v>
      </c>
      <c r="K60" s="15"/>
      <c r="L60" s="15"/>
      <c r="M60" s="15"/>
      <c r="N60" s="15"/>
      <c r="O60" s="15"/>
      <c r="P60" s="15"/>
    </row>
    <row r="61" spans="2:16" ht="12.75">
      <c r="B61">
        <v>0.17</v>
      </c>
      <c r="C61">
        <f t="shared" si="0"/>
        <v>0.83</v>
      </c>
      <c r="E61">
        <f t="shared" si="1"/>
        <v>1.6401273885350318</v>
      </c>
      <c r="K61" s="15"/>
      <c r="L61" s="15"/>
      <c r="M61" s="15"/>
      <c r="N61" s="15"/>
      <c r="O61" s="15"/>
      <c r="P61" s="15"/>
    </row>
    <row r="62" spans="2:16" ht="12.75">
      <c r="B62">
        <v>0.18</v>
      </c>
      <c r="C62">
        <f t="shared" si="0"/>
        <v>0.8200000000000001</v>
      </c>
      <c r="E62">
        <f t="shared" si="1"/>
        <v>1.5920487106017194</v>
      </c>
      <c r="K62" s="15"/>
      <c r="L62" s="15"/>
      <c r="M62" s="15"/>
      <c r="N62" s="15"/>
      <c r="O62" s="15"/>
      <c r="P62" s="15"/>
    </row>
    <row r="63" spans="2:16" ht="12.75">
      <c r="B63">
        <v>0.19</v>
      </c>
      <c r="C63">
        <f t="shared" si="0"/>
        <v>0.81</v>
      </c>
      <c r="E63">
        <f t="shared" si="1"/>
        <v>1.5479274611398963</v>
      </c>
      <c r="K63" s="15"/>
      <c r="L63" s="15"/>
      <c r="M63" s="15"/>
      <c r="N63" s="15"/>
      <c r="O63" s="15"/>
      <c r="P63" s="15"/>
    </row>
    <row r="64" spans="2:16" ht="12.75">
      <c r="B64">
        <v>0.2</v>
      </c>
      <c r="C64">
        <f t="shared" si="0"/>
        <v>0.8</v>
      </c>
      <c r="E64">
        <f t="shared" si="1"/>
        <v>1.5073529411764706</v>
      </c>
      <c r="K64" s="15"/>
      <c r="L64" s="15"/>
      <c r="M64" s="15"/>
      <c r="N64" s="15"/>
      <c r="O64" s="15"/>
      <c r="P64" s="15"/>
    </row>
    <row r="65" spans="2:16" ht="12.75">
      <c r="B65">
        <v>0.21</v>
      </c>
      <c r="C65">
        <f t="shared" si="0"/>
        <v>0.79</v>
      </c>
      <c r="E65">
        <f t="shared" si="1"/>
        <v>1.4699570815450644</v>
      </c>
      <c r="K65" s="15"/>
      <c r="L65" s="15"/>
      <c r="M65" s="15"/>
      <c r="N65" s="15"/>
      <c r="O65" s="15"/>
      <c r="P65" s="15"/>
    </row>
    <row r="66" spans="2:16" ht="12.75">
      <c r="B66">
        <v>0.22</v>
      </c>
      <c r="C66">
        <f t="shared" si="0"/>
        <v>0.78</v>
      </c>
      <c r="E66">
        <f t="shared" si="1"/>
        <v>1.4354125736738705</v>
      </c>
      <c r="K66" s="15"/>
      <c r="L66" s="15"/>
      <c r="M66" s="15"/>
      <c r="N66" s="15"/>
      <c r="O66" s="15"/>
      <c r="P66" s="15"/>
    </row>
    <row r="67" spans="2:16" ht="12.75">
      <c r="B67">
        <v>0.23</v>
      </c>
      <c r="C67">
        <f t="shared" si="0"/>
        <v>0.77</v>
      </c>
      <c r="E67">
        <f t="shared" si="1"/>
        <v>1.4034296028880866</v>
      </c>
      <c r="K67" s="15"/>
      <c r="L67" s="15"/>
      <c r="M67" s="15"/>
      <c r="N67" s="15"/>
      <c r="O67" s="15"/>
      <c r="P67" s="15"/>
    </row>
    <row r="68" spans="2:16" ht="12.75">
      <c r="B68">
        <v>0.24</v>
      </c>
      <c r="C68">
        <f t="shared" si="0"/>
        <v>0.76</v>
      </c>
      <c r="E68">
        <f t="shared" si="1"/>
        <v>1.3737520798668887</v>
      </c>
      <c r="K68" s="15"/>
      <c r="L68" s="15"/>
      <c r="M68" s="15"/>
      <c r="N68" s="15"/>
      <c r="O68" s="15"/>
      <c r="P68" s="15"/>
    </row>
    <row r="69" spans="2:16" ht="12.75">
      <c r="B69">
        <v>0.25</v>
      </c>
      <c r="C69">
        <f t="shared" si="0"/>
        <v>0.75</v>
      </c>
      <c r="E69">
        <f t="shared" si="1"/>
        <v>1.3461538461538463</v>
      </c>
      <c r="K69" s="15"/>
      <c r="L69" s="15"/>
      <c r="M69" s="15"/>
      <c r="N69" s="15"/>
      <c r="O69" s="15"/>
      <c r="P69" s="15"/>
    </row>
    <row r="70" spans="2:16" ht="12.75">
      <c r="B70">
        <v>0.26</v>
      </c>
      <c r="C70">
        <f t="shared" si="0"/>
        <v>0.74</v>
      </c>
      <c r="E70">
        <f t="shared" si="1"/>
        <v>1.3204350927246788</v>
      </c>
      <c r="K70" s="15"/>
      <c r="L70" s="15"/>
      <c r="M70" s="15"/>
      <c r="N70" s="15"/>
      <c r="O70" s="15"/>
      <c r="P70" s="15"/>
    </row>
    <row r="71" spans="2:16" ht="12.75">
      <c r="B71">
        <v>0.27</v>
      </c>
      <c r="C71">
        <f t="shared" si="0"/>
        <v>0.73</v>
      </c>
      <c r="E71">
        <f t="shared" si="1"/>
        <v>1.296419098143236</v>
      </c>
      <c r="K71" s="15"/>
      <c r="L71" s="15"/>
      <c r="M71" s="15"/>
      <c r="N71" s="15"/>
      <c r="O71" s="15"/>
      <c r="P71" s="15"/>
    </row>
    <row r="72" spans="2:16" ht="12.75">
      <c r="B72">
        <v>0.28</v>
      </c>
      <c r="C72">
        <f t="shared" si="0"/>
        <v>0.72</v>
      </c>
      <c r="E72">
        <f t="shared" si="1"/>
        <v>1.2739493201483312</v>
      </c>
      <c r="K72" s="15"/>
      <c r="L72" s="15"/>
      <c r="M72" s="15"/>
      <c r="N72" s="15"/>
      <c r="O72" s="15"/>
      <c r="P72" s="15"/>
    </row>
    <row r="73" spans="2:16" ht="12.75">
      <c r="B73">
        <v>0.29</v>
      </c>
      <c r="C73">
        <f t="shared" si="0"/>
        <v>0.71</v>
      </c>
      <c r="E73">
        <f t="shared" si="1"/>
        <v>1.252886836027714</v>
      </c>
      <c r="K73" s="15"/>
      <c r="L73" s="15"/>
      <c r="M73" s="15"/>
      <c r="N73" s="15"/>
      <c r="O73" s="15"/>
      <c r="P73" s="15"/>
    </row>
    <row r="74" spans="2:5" ht="12.75">
      <c r="B74">
        <v>0.3</v>
      </c>
      <c r="C74">
        <f t="shared" si="0"/>
        <v>0.7</v>
      </c>
      <c r="E74">
        <f t="shared" si="1"/>
        <v>1.2331081081081081</v>
      </c>
    </row>
    <row r="75" spans="2:5" ht="12.75">
      <c r="B75">
        <v>0.31</v>
      </c>
      <c r="C75">
        <f t="shared" si="0"/>
        <v>0.69</v>
      </c>
      <c r="E75">
        <f t="shared" si="1"/>
        <v>1.214503042596349</v>
      </c>
    </row>
    <row r="76" spans="2:5" ht="12.75">
      <c r="B76">
        <v>0.32</v>
      </c>
      <c r="C76">
        <f t="shared" si="0"/>
        <v>0.6799999999999999</v>
      </c>
      <c r="E76">
        <f t="shared" si="1"/>
        <v>1.1969733079122975</v>
      </c>
    </row>
    <row r="77" spans="2:5" ht="12.75">
      <c r="B77">
        <v>0.33</v>
      </c>
      <c r="C77">
        <f t="shared" si="0"/>
        <v>0.6699999999999999</v>
      </c>
      <c r="E77">
        <f t="shared" si="1"/>
        <v>1.180430879712747</v>
      </c>
    </row>
    <row r="78" spans="2:5" ht="12.75">
      <c r="B78">
        <v>0.34</v>
      </c>
      <c r="C78">
        <f t="shared" si="0"/>
        <v>0.6599999999999999</v>
      </c>
      <c r="E78">
        <f t="shared" si="1"/>
        <v>1.164796782387807</v>
      </c>
    </row>
    <row r="79" spans="2:5" ht="12.75">
      <c r="B79">
        <v>0.35</v>
      </c>
      <c r="C79">
        <f t="shared" si="0"/>
        <v>0.65</v>
      </c>
      <c r="E79">
        <f t="shared" si="1"/>
        <v>1.15</v>
      </c>
    </row>
    <row r="80" spans="2:5" ht="12.75">
      <c r="B80">
        <v>0.36</v>
      </c>
      <c r="C80">
        <f t="shared" si="0"/>
        <v>0.64</v>
      </c>
      <c r="E80">
        <f t="shared" si="1"/>
        <v>1.1359765329295988</v>
      </c>
    </row>
    <row r="81" spans="2:5" ht="12.75">
      <c r="B81">
        <v>0.37</v>
      </c>
      <c r="C81">
        <f t="shared" si="0"/>
        <v>0.63</v>
      </c>
      <c r="E81">
        <f t="shared" si="1"/>
        <v>1.1226685796269726</v>
      </c>
    </row>
    <row r="82" spans="2:5" ht="12.75">
      <c r="B82">
        <v>0.38</v>
      </c>
      <c r="C82">
        <f t="shared" si="0"/>
        <v>0.62</v>
      </c>
      <c r="E82">
        <f t="shared" si="1"/>
        <v>1.1100238257317905</v>
      </c>
    </row>
    <row r="83" spans="2:5" ht="12.75">
      <c r="B83">
        <v>0.39</v>
      </c>
      <c r="C83">
        <f t="shared" si="0"/>
        <v>0.61</v>
      </c>
      <c r="E83">
        <f t="shared" si="1"/>
        <v>1.0979948253557568</v>
      </c>
    </row>
    <row r="84" spans="2:5" ht="12.75">
      <c r="B84">
        <v>0.4</v>
      </c>
      <c r="C84">
        <f t="shared" si="0"/>
        <v>0.6</v>
      </c>
      <c r="E84">
        <f t="shared" si="1"/>
        <v>1.0865384615384617</v>
      </c>
    </row>
    <row r="85" spans="2:5" ht="12.75">
      <c r="B85">
        <v>0.41</v>
      </c>
      <c r="C85">
        <f t="shared" si="0"/>
        <v>0.5900000000000001</v>
      </c>
      <c r="E85">
        <f t="shared" si="1"/>
        <v>1.0756154747948419</v>
      </c>
    </row>
    <row r="86" spans="2:5" ht="12.75">
      <c r="B86">
        <v>0.42</v>
      </c>
      <c r="C86">
        <f t="shared" si="0"/>
        <v>0.5800000000000001</v>
      </c>
      <c r="E86">
        <f t="shared" si="1"/>
        <v>1.0651900503074345</v>
      </c>
    </row>
    <row r="87" spans="2:5" ht="12.75">
      <c r="B87">
        <v>0.43</v>
      </c>
      <c r="C87">
        <f t="shared" si="0"/>
        <v>0.5700000000000001</v>
      </c>
      <c r="E87">
        <f t="shared" si="1"/>
        <v>1.055229455709712</v>
      </c>
    </row>
    <row r="88" spans="2:5" ht="12.75">
      <c r="B88">
        <v>0.44</v>
      </c>
      <c r="C88">
        <f t="shared" si="0"/>
        <v>0.56</v>
      </c>
      <c r="E88">
        <f t="shared" si="1"/>
        <v>1.045703722590515</v>
      </c>
    </row>
    <row r="89" spans="2:5" ht="12.75">
      <c r="B89">
        <v>0.45</v>
      </c>
      <c r="C89">
        <f t="shared" si="0"/>
        <v>0.55</v>
      </c>
      <c r="E89">
        <f t="shared" si="1"/>
        <v>1.0365853658536586</v>
      </c>
    </row>
    <row r="90" spans="2:5" ht="12.75">
      <c r="B90">
        <v>0.46</v>
      </c>
      <c r="C90">
        <f t="shared" si="0"/>
        <v>0.54</v>
      </c>
      <c r="E90">
        <f t="shared" si="1"/>
        <v>1.0278491359177955</v>
      </c>
    </row>
    <row r="91" spans="2:5" ht="12.75">
      <c r="B91">
        <v>0.47</v>
      </c>
      <c r="C91">
        <f t="shared" si="0"/>
        <v>0.53</v>
      </c>
      <c r="E91">
        <f t="shared" si="1"/>
        <v>1.0194717994628468</v>
      </c>
    </row>
    <row r="92" spans="2:5" ht="12.75">
      <c r="B92">
        <v>0.48</v>
      </c>
      <c r="C92">
        <f t="shared" si="0"/>
        <v>0.52</v>
      </c>
      <c r="E92">
        <f t="shared" si="1"/>
        <v>1.01143194504079</v>
      </c>
    </row>
    <row r="93" spans="2:5" ht="12.75">
      <c r="B93">
        <v>0.49</v>
      </c>
      <c r="C93">
        <f t="shared" si="0"/>
        <v>0.51</v>
      </c>
      <c r="E93">
        <f t="shared" si="1"/>
        <v>1.003709810387469</v>
      </c>
    </row>
    <row r="94" spans="2:5" ht="12.75">
      <c r="B94">
        <v>0.5</v>
      </c>
      <c r="C94">
        <f t="shared" si="0"/>
        <v>0.5</v>
      </c>
      <c r="E94">
        <f t="shared" si="1"/>
        <v>0.9962871287128713</v>
      </c>
    </row>
    <row r="95" spans="2:5" ht="12.75">
      <c r="B95">
        <v>0.51</v>
      </c>
      <c r="C95">
        <f t="shared" si="0"/>
        <v>0.49</v>
      </c>
      <c r="E95">
        <f t="shared" si="1"/>
        <v>0.9891469916222392</v>
      </c>
    </row>
    <row r="96" spans="2:5" ht="12.75">
      <c r="B96">
        <v>0.52</v>
      </c>
      <c r="C96">
        <f t="shared" si="0"/>
        <v>0.48</v>
      </c>
      <c r="E96">
        <f t="shared" si="1"/>
        <v>0.9822737266397947</v>
      </c>
    </row>
    <row r="97" spans="2:5" ht="12.75">
      <c r="B97">
        <v>0.53</v>
      </c>
      <c r="C97">
        <f t="shared" si="0"/>
        <v>0.47</v>
      </c>
      <c r="E97">
        <f t="shared" si="1"/>
        <v>0.9756527875793931</v>
      </c>
    </row>
    <row r="98" spans="2:5" ht="12.75">
      <c r="B98">
        <v>0.54</v>
      </c>
      <c r="C98">
        <f t="shared" si="0"/>
        <v>0.45999999999999996</v>
      </c>
      <c r="E98">
        <f t="shared" si="1"/>
        <v>0.9692706562393743</v>
      </c>
    </row>
    <row r="99" spans="2:5" ht="12.75">
      <c r="B99">
        <v>0.55</v>
      </c>
      <c r="C99">
        <f t="shared" si="0"/>
        <v>0.44999999999999996</v>
      </c>
      <c r="E99">
        <f t="shared" si="1"/>
        <v>0.9631147540983607</v>
      </c>
    </row>
    <row r="100" spans="2:5" ht="12.75">
      <c r="B100">
        <v>0.56</v>
      </c>
      <c r="C100">
        <f t="shared" si="0"/>
        <v>0.43999999999999995</v>
      </c>
      <c r="E100">
        <f t="shared" si="1"/>
        <v>0.9571733628598544</v>
      </c>
    </row>
    <row r="101" spans="2:5" ht="12.75">
      <c r="B101">
        <v>0.57</v>
      </c>
      <c r="C101">
        <f t="shared" si="0"/>
        <v>0.43000000000000005</v>
      </c>
      <c r="E101">
        <f t="shared" si="1"/>
        <v>0.951435552840562</v>
      </c>
    </row>
    <row r="102" spans="2:5" ht="12.75">
      <c r="B102">
        <v>0.58</v>
      </c>
      <c r="C102">
        <f t="shared" si="0"/>
        <v>0.42000000000000004</v>
      </c>
      <c r="E102">
        <f t="shared" si="1"/>
        <v>0.9458911183239894</v>
      </c>
    </row>
    <row r="103" spans="2:5" ht="12.75">
      <c r="B103">
        <v>0.59</v>
      </c>
      <c r="C103">
        <f t="shared" si="0"/>
        <v>0.41000000000000003</v>
      </c>
      <c r="E103">
        <f t="shared" si="1"/>
        <v>0.940530519110097</v>
      </c>
    </row>
    <row r="104" spans="2:5" ht="12.75">
      <c r="B104">
        <v>0.6</v>
      </c>
      <c r="C104">
        <f t="shared" si="0"/>
        <v>0.4</v>
      </c>
      <c r="E104">
        <f t="shared" si="1"/>
        <v>0.9353448275862069</v>
      </c>
    </row>
    <row r="105" spans="2:5" ht="12.75">
      <c r="B105">
        <v>0.61</v>
      </c>
      <c r="C105">
        <f t="shared" si="0"/>
        <v>0.39</v>
      </c>
      <c r="E105">
        <f t="shared" si="1"/>
        <v>0.9303256807261078</v>
      </c>
    </row>
    <row r="106" spans="2:5" ht="12.75">
      <c r="B106">
        <v>0.62</v>
      </c>
      <c r="C106">
        <f t="shared" si="0"/>
        <v>0.38</v>
      </c>
      <c r="E106">
        <f t="shared" si="1"/>
        <v>0.9254652364952185</v>
      </c>
    </row>
    <row r="107" spans="2:5" ht="12.75">
      <c r="B107">
        <v>0.63</v>
      </c>
      <c r="C107">
        <f aca="true" t="shared" si="2" ref="C107:C144">1-B107</f>
        <v>0.37</v>
      </c>
      <c r="E107">
        <f t="shared" si="1"/>
        <v>0.920756134201302</v>
      </c>
    </row>
    <row r="108" spans="2:5" ht="12.75">
      <c r="B108">
        <v>0.64</v>
      </c>
      <c r="C108">
        <f t="shared" si="2"/>
        <v>0.36</v>
      </c>
      <c r="E108">
        <f aca="true" t="shared" si="3" ref="E108:E144">C$37*2*C$39/(C$38/B108+B108/C$38)+C$37*(1-C$39)</f>
        <v>0.9161914583838875</v>
      </c>
    </row>
    <row r="109" spans="2:5" ht="12.75">
      <c r="B109">
        <v>0.65</v>
      </c>
      <c r="C109">
        <f t="shared" si="2"/>
        <v>0.35</v>
      </c>
      <c r="E109">
        <f t="shared" si="3"/>
        <v>0.9117647058823529</v>
      </c>
    </row>
    <row r="110" spans="2:5" ht="12.75">
      <c r="B110">
        <v>0.66</v>
      </c>
      <c r="C110">
        <f t="shared" si="2"/>
        <v>0.33999999999999997</v>
      </c>
      <c r="E110">
        <f t="shared" si="3"/>
        <v>0.9074697557635243</v>
      </c>
    </row>
    <row r="111" spans="2:5" ht="12.75">
      <c r="B111">
        <v>0.67</v>
      </c>
      <c r="C111">
        <f t="shared" si="2"/>
        <v>0.32999999999999996</v>
      </c>
      <c r="E111">
        <f t="shared" si="3"/>
        <v>0.903300841825432</v>
      </c>
    </row>
    <row r="112" spans="2:5" ht="12.75">
      <c r="B112">
        <v>0.68</v>
      </c>
      <c r="C112">
        <f t="shared" si="2"/>
        <v>0.31999999999999995</v>
      </c>
      <c r="E112">
        <f t="shared" si="3"/>
        <v>0.8992525274252527</v>
      </c>
    </row>
    <row r="113" spans="2:5" ht="12.75">
      <c r="B113">
        <v>0.69</v>
      </c>
      <c r="C113">
        <f t="shared" si="2"/>
        <v>0.31000000000000005</v>
      </c>
      <c r="E113">
        <f t="shared" si="3"/>
        <v>0.8953196824070205</v>
      </c>
    </row>
    <row r="114" spans="2:5" ht="12.75">
      <c r="B114">
        <v>0.7</v>
      </c>
      <c r="C114">
        <f t="shared" si="2"/>
        <v>0.30000000000000004</v>
      </c>
      <c r="E114">
        <f t="shared" si="3"/>
        <v>0.891497461928934</v>
      </c>
    </row>
    <row r="115" spans="2:5" ht="12.75">
      <c r="B115">
        <v>0.71</v>
      </c>
      <c r="C115">
        <f t="shared" si="2"/>
        <v>0.29000000000000004</v>
      </c>
      <c r="E115">
        <f t="shared" si="3"/>
        <v>0.8877812870114489</v>
      </c>
    </row>
    <row r="116" spans="2:5" ht="12.75">
      <c r="B116">
        <v>0.72</v>
      </c>
      <c r="C116">
        <f t="shared" si="2"/>
        <v>0.28</v>
      </c>
      <c r="E116">
        <f t="shared" si="3"/>
        <v>0.8841668266461893</v>
      </c>
    </row>
    <row r="117" spans="2:5" ht="12.75">
      <c r="B117">
        <v>0.73</v>
      </c>
      <c r="C117">
        <f t="shared" si="2"/>
        <v>0.27</v>
      </c>
      <c r="E117">
        <f t="shared" si="3"/>
        <v>0.8806499813223758</v>
      </c>
    </row>
    <row r="118" spans="2:5" ht="12.75">
      <c r="B118">
        <v>0.74</v>
      </c>
      <c r="C118">
        <f t="shared" si="2"/>
        <v>0.26</v>
      </c>
      <c r="E118">
        <f t="shared" si="3"/>
        <v>0.8772268678422105</v>
      </c>
    </row>
    <row r="119" spans="2:5" ht="12.75">
      <c r="B119">
        <v>0.75</v>
      </c>
      <c r="C119">
        <f t="shared" si="2"/>
        <v>0.25</v>
      </c>
      <c r="E119">
        <f t="shared" si="3"/>
        <v>0.8738938053097345</v>
      </c>
    </row>
    <row r="120" spans="2:5" ht="12.75">
      <c r="B120">
        <v>0.76</v>
      </c>
      <c r="C120">
        <f t="shared" si="2"/>
        <v>0.24</v>
      </c>
      <c r="E120">
        <f t="shared" si="3"/>
        <v>0.8706473021892778</v>
      </c>
    </row>
    <row r="121" spans="2:5" ht="12.75">
      <c r="B121">
        <v>0.77</v>
      </c>
      <c r="C121">
        <f t="shared" si="2"/>
        <v>0.22999999999999998</v>
      </c>
      <c r="E121">
        <f t="shared" si="3"/>
        <v>0.8674840443399395</v>
      </c>
    </row>
    <row r="122" spans="2:5" ht="12.75">
      <c r="B122">
        <v>0.78</v>
      </c>
      <c r="C122">
        <f t="shared" si="2"/>
        <v>0.21999999999999997</v>
      </c>
      <c r="E122">
        <f t="shared" si="3"/>
        <v>0.8644008839417253</v>
      </c>
    </row>
    <row r="123" spans="2:5" ht="12.75">
      <c r="B123">
        <v>0.79</v>
      </c>
      <c r="C123">
        <f t="shared" si="2"/>
        <v>0.20999999999999996</v>
      </c>
      <c r="E123">
        <f t="shared" si="3"/>
        <v>0.8613948292371529</v>
      </c>
    </row>
    <row r="124" spans="2:5" ht="12.75">
      <c r="B124">
        <v>0.8</v>
      </c>
      <c r="C124">
        <f t="shared" si="2"/>
        <v>0.19999999999999996</v>
      </c>
      <c r="E124">
        <f t="shared" si="3"/>
        <v>0.8584630350194553</v>
      </c>
    </row>
    <row r="125" spans="2:5" ht="12.75">
      <c r="B125">
        <v>0.81</v>
      </c>
      <c r="C125">
        <f t="shared" si="2"/>
        <v>0.18999999999999995</v>
      </c>
      <c r="E125">
        <f t="shared" si="3"/>
        <v>0.855602793805041</v>
      </c>
    </row>
    <row r="126" spans="2:5" ht="12.75">
      <c r="B126">
        <v>0.82</v>
      </c>
      <c r="C126">
        <f t="shared" si="2"/>
        <v>0.18000000000000005</v>
      </c>
      <c r="E126">
        <f t="shared" si="3"/>
        <v>0.8528115276337235</v>
      </c>
    </row>
    <row r="127" spans="2:5" ht="12.75">
      <c r="B127">
        <v>0.83</v>
      </c>
      <c r="C127">
        <f t="shared" si="2"/>
        <v>0.17000000000000004</v>
      </c>
      <c r="E127">
        <f t="shared" si="3"/>
        <v>0.850086780445473</v>
      </c>
    </row>
    <row r="128" spans="2:5" ht="12.75">
      <c r="B128">
        <v>0.84</v>
      </c>
      <c r="C128">
        <f t="shared" si="2"/>
        <v>0.16000000000000003</v>
      </c>
      <c r="E128">
        <f t="shared" si="3"/>
        <v>0.8474262109871488</v>
      </c>
    </row>
    <row r="129" spans="2:5" ht="12.75">
      <c r="B129">
        <v>0.85</v>
      </c>
      <c r="C129">
        <f t="shared" si="2"/>
        <v>0.15000000000000002</v>
      </c>
      <c r="E129">
        <f t="shared" si="3"/>
        <v>0.8448275862068966</v>
      </c>
    </row>
    <row r="130" spans="2:5" ht="12.75">
      <c r="B130">
        <v>0.86</v>
      </c>
      <c r="C130">
        <f t="shared" si="2"/>
        <v>0.14</v>
      </c>
      <c r="E130">
        <f t="shared" si="3"/>
        <v>0.8422887750976957</v>
      </c>
    </row>
    <row r="131" spans="2:5" ht="12.75">
      <c r="B131">
        <v>0.87</v>
      </c>
      <c r="C131">
        <f t="shared" si="2"/>
        <v>0.13</v>
      </c>
      <c r="E131">
        <f t="shared" si="3"/>
        <v>0.8398077429549644</v>
      </c>
    </row>
    <row r="132" spans="2:5" ht="12.75">
      <c r="B132">
        <v>0.88</v>
      </c>
      <c r="C132">
        <f t="shared" si="2"/>
        <v>0.12</v>
      </c>
      <c r="E132">
        <f t="shared" si="3"/>
        <v>0.8373825460162183</v>
      </c>
    </row>
    <row r="133" spans="2:5" ht="12.75">
      <c r="B133">
        <v>0.89</v>
      </c>
      <c r="C133">
        <f t="shared" si="2"/>
        <v>0.10999999999999999</v>
      </c>
      <c r="E133">
        <f t="shared" si="3"/>
        <v>0.8350113264535615</v>
      </c>
    </row>
    <row r="134" spans="2:5" ht="12.75">
      <c r="B134">
        <v>0.9</v>
      </c>
      <c r="C134">
        <f t="shared" si="2"/>
        <v>0.09999999999999998</v>
      </c>
      <c r="E134">
        <f t="shared" si="3"/>
        <v>0.8326923076923076</v>
      </c>
    </row>
    <row r="135" spans="2:5" ht="12.75">
      <c r="B135">
        <v>0.91</v>
      </c>
      <c r="C135">
        <f t="shared" si="2"/>
        <v>0.08999999999999997</v>
      </c>
      <c r="E135">
        <f t="shared" si="3"/>
        <v>0.8304237900313027</v>
      </c>
    </row>
    <row r="136" spans="2:5" ht="12.75">
      <c r="B136">
        <v>0.92</v>
      </c>
      <c r="C136">
        <f t="shared" si="2"/>
        <v>0.07999999999999996</v>
      </c>
      <c r="E136">
        <f t="shared" si="3"/>
        <v>0.8282041465425846</v>
      </c>
    </row>
    <row r="137" spans="2:5" ht="12.75">
      <c r="B137">
        <v>0.93</v>
      </c>
      <c r="C137">
        <f t="shared" si="2"/>
        <v>0.06999999999999995</v>
      </c>
      <c r="E137">
        <f t="shared" si="3"/>
        <v>0.8260318192298823</v>
      </c>
    </row>
    <row r="138" spans="2:5" ht="12.75">
      <c r="B138">
        <v>0.94</v>
      </c>
      <c r="C138">
        <f t="shared" si="2"/>
        <v>0.06000000000000005</v>
      </c>
      <c r="E138">
        <f t="shared" si="3"/>
        <v>0.8239053154271527</v>
      </c>
    </row>
    <row r="139" spans="2:5" ht="12.75">
      <c r="B139">
        <v>0.95</v>
      </c>
      <c r="C139">
        <f t="shared" si="2"/>
        <v>0.050000000000000044</v>
      </c>
      <c r="E139">
        <f t="shared" si="3"/>
        <v>0.8218232044198895</v>
      </c>
    </row>
    <row r="140" spans="2:5" ht="12.75">
      <c r="B140">
        <v>0.96</v>
      </c>
      <c r="C140">
        <f t="shared" si="2"/>
        <v>0.040000000000000036</v>
      </c>
      <c r="E140">
        <f t="shared" si="3"/>
        <v>0.8197841142733471</v>
      </c>
    </row>
    <row r="141" spans="2:5" ht="12.75">
      <c r="B141">
        <v>0.97</v>
      </c>
      <c r="C141">
        <f t="shared" si="2"/>
        <v>0.030000000000000027</v>
      </c>
      <c r="E141">
        <f t="shared" si="3"/>
        <v>0.8177867288530846</v>
      </c>
    </row>
    <row r="142" spans="2:5" ht="12.75">
      <c r="B142">
        <v>0.98</v>
      </c>
      <c r="C142">
        <f t="shared" si="2"/>
        <v>0.020000000000000018</v>
      </c>
      <c r="E142">
        <f t="shared" si="3"/>
        <v>0.8158297850244055</v>
      </c>
    </row>
    <row r="143" spans="2:5" ht="12.75">
      <c r="B143">
        <v>0.99</v>
      </c>
      <c r="C143">
        <f t="shared" si="2"/>
        <v>0.010000000000000009</v>
      </c>
      <c r="E143">
        <f t="shared" si="3"/>
        <v>0.8139120700183188</v>
      </c>
    </row>
    <row r="144" spans="2:5" ht="12.75">
      <c r="B144">
        <v>1</v>
      </c>
      <c r="C144">
        <f t="shared" si="2"/>
        <v>0</v>
      </c>
      <c r="E144">
        <f t="shared" si="3"/>
        <v>0.8120324189526185</v>
      </c>
    </row>
    <row r="147" spans="1:38" ht="12.7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</row>
    <row r="149" spans="1:2" ht="12.75">
      <c r="A149" s="1" t="s">
        <v>127</v>
      </c>
      <c r="B149" s="1"/>
    </row>
    <row r="152" ht="12.75">
      <c r="B152" s="1" t="s">
        <v>133</v>
      </c>
    </row>
    <row r="153" spans="2:4" ht="12.75">
      <c r="B153" s="3" t="s">
        <v>43</v>
      </c>
      <c r="C153" t="s">
        <v>15</v>
      </c>
      <c r="D153" s="2" t="s">
        <v>30</v>
      </c>
    </row>
    <row r="155" spans="2:4" ht="12.75">
      <c r="B155">
        <v>0</v>
      </c>
      <c r="C155">
        <f>1-B155</f>
        <v>1</v>
      </c>
      <c r="D155">
        <v>7.2</v>
      </c>
    </row>
    <row r="156" spans="2:4" ht="12.75">
      <c r="B156">
        <v>0.2</v>
      </c>
      <c r="C156">
        <f>1-B156</f>
        <v>0.8</v>
      </c>
      <c r="D156">
        <v>7.15</v>
      </c>
    </row>
    <row r="157" spans="2:4" ht="12.75">
      <c r="B157">
        <v>0.4</v>
      </c>
      <c r="C157">
        <f>1-B157</f>
        <v>0.6</v>
      </c>
      <c r="D157">
        <v>7.1</v>
      </c>
    </row>
    <row r="158" spans="2:4" ht="12.75">
      <c r="B158">
        <v>0.6</v>
      </c>
      <c r="C158">
        <f>1-B158</f>
        <v>0.4</v>
      </c>
      <c r="D158">
        <v>6.9</v>
      </c>
    </row>
    <row r="159" spans="2:4" ht="12.75">
      <c r="B159">
        <v>0.8</v>
      </c>
      <c r="C159">
        <f>1-B159</f>
        <v>0.19999999999999996</v>
      </c>
      <c r="D159">
        <v>6.65</v>
      </c>
    </row>
    <row r="160" spans="2:4" ht="12.75">
      <c r="B160">
        <v>0.85</v>
      </c>
      <c r="C160">
        <f>1-B160</f>
        <v>0.15000000000000002</v>
      </c>
      <c r="D160">
        <v>6.55</v>
      </c>
    </row>
    <row r="161" spans="2:4" ht="12.75">
      <c r="B161">
        <v>0.9</v>
      </c>
      <c r="C161">
        <f>1-B161</f>
        <v>0.09999999999999998</v>
      </c>
      <c r="D161">
        <v>6.3</v>
      </c>
    </row>
    <row r="162" spans="2:4" ht="12.75">
      <c r="B162">
        <v>0.95</v>
      </c>
      <c r="C162">
        <f>1-B162</f>
        <v>0.050000000000000044</v>
      </c>
      <c r="D162">
        <v>5.4</v>
      </c>
    </row>
    <row r="163" spans="2:4" ht="12.75">
      <c r="B163">
        <v>1</v>
      </c>
      <c r="C163">
        <f>1-B163</f>
        <v>0</v>
      </c>
      <c r="D163">
        <v>0</v>
      </c>
    </row>
    <row r="166" spans="1:3" ht="12.75">
      <c r="A166" t="s">
        <v>134</v>
      </c>
      <c r="B166" s="55" t="s">
        <v>135</v>
      </c>
      <c r="C166">
        <v>1.2</v>
      </c>
    </row>
    <row r="167" spans="1:3" ht="12.75">
      <c r="A167" t="s">
        <v>134</v>
      </c>
      <c r="B167" s="55" t="s">
        <v>136</v>
      </c>
      <c r="C167">
        <v>0.65</v>
      </c>
    </row>
    <row r="168" spans="1:6" ht="12.75">
      <c r="A168" t="s">
        <v>134</v>
      </c>
      <c r="B168" s="55" t="s">
        <v>137</v>
      </c>
      <c r="C168" s="13">
        <v>0.12004801920768307</v>
      </c>
      <c r="F168" s="1"/>
    </row>
    <row r="169" ht="12.75">
      <c r="F169" s="1"/>
    </row>
    <row r="170" ht="12.75">
      <c r="F170" s="1"/>
    </row>
    <row r="171" spans="2:6" ht="12.75">
      <c r="B171" t="s">
        <v>12</v>
      </c>
      <c r="C171" s="2" t="s">
        <v>15</v>
      </c>
      <c r="D171" s="2" t="s">
        <v>30</v>
      </c>
      <c r="F171" s="1"/>
    </row>
    <row r="172" ht="12.75">
      <c r="F172" s="1"/>
    </row>
    <row r="173" spans="2:4" ht="12.75">
      <c r="B173">
        <f>1-C173</f>
        <v>1</v>
      </c>
      <c r="C173">
        <v>0</v>
      </c>
      <c r="D173">
        <f>C$7*C$166-1/(C173^C$167+C$168)</f>
        <v>0.3100000000000005</v>
      </c>
    </row>
    <row r="174" spans="2:4" ht="12.75">
      <c r="B174">
        <f aca="true" t="shared" si="4" ref="B174:B217">1-C174</f>
        <v>0.9979999999999747</v>
      </c>
      <c r="C174">
        <v>0.0020000000000253</v>
      </c>
      <c r="D174">
        <f>C$7*C$166-1/(C174^C$167+C$168)</f>
        <v>1.3754289092180612</v>
      </c>
    </row>
    <row r="175" spans="2:4" ht="12.75">
      <c r="B175">
        <f t="shared" si="4"/>
        <v>0.9959999999999758</v>
      </c>
      <c r="C175">
        <v>0.0040000000000242</v>
      </c>
      <c r="D175">
        <f>C$7*C$166-1/(C175^C$167+C$168)</f>
        <v>1.8683893603202062</v>
      </c>
    </row>
    <row r="176" spans="2:4" ht="12.75">
      <c r="B176">
        <f t="shared" si="4"/>
        <v>0.9939999999999769</v>
      </c>
      <c r="C176">
        <v>0.0060000000000231</v>
      </c>
      <c r="D176">
        <f>C$7*C$166-1/(C176^C$167+C$168)</f>
        <v>2.230000391132579</v>
      </c>
    </row>
    <row r="177" spans="2:4" ht="12.75">
      <c r="B177">
        <f t="shared" si="4"/>
        <v>0.991999999999978</v>
      </c>
      <c r="C177">
        <v>0.008000000000022</v>
      </c>
      <c r="D177">
        <f>C$7*C$166-1/(C177^C$167+C$168)</f>
        <v>2.5200472620943097</v>
      </c>
    </row>
    <row r="178" spans="2:4" ht="12.75">
      <c r="B178">
        <f t="shared" si="4"/>
        <v>0.9899999999999791</v>
      </c>
      <c r="C178">
        <v>0.0100000000000209</v>
      </c>
      <c r="D178">
        <f>C$7*C$166-1/(C178^C$167+C$168)</f>
        <v>2.7634110444005975</v>
      </c>
    </row>
    <row r="179" spans="2:4" ht="12.75">
      <c r="B179">
        <f t="shared" si="4"/>
        <v>0.9879999999999802</v>
      </c>
      <c r="C179">
        <v>0.0120000000000198</v>
      </c>
      <c r="D179">
        <f>C$7*C$166-1/(C179^C$167+C$168)</f>
        <v>2.9733957163823383</v>
      </c>
    </row>
    <row r="180" spans="2:4" ht="12.75">
      <c r="B180">
        <f t="shared" si="4"/>
        <v>0.9859999999999813</v>
      </c>
      <c r="C180">
        <v>0.0140000000000187</v>
      </c>
      <c r="D180">
        <f>C$7*C$166-1/(C180^C$167+C$168)</f>
        <v>3.158117693499787</v>
      </c>
    </row>
    <row r="181" spans="2:4" ht="12.75">
      <c r="B181">
        <f t="shared" si="4"/>
        <v>0.9839999999999824</v>
      </c>
      <c r="C181">
        <v>0.0160000000000176</v>
      </c>
      <c r="D181">
        <f>C$7*C$166-1/(C181^C$167+C$168)</f>
        <v>3.322958014468587</v>
      </c>
    </row>
    <row r="182" spans="2:4" ht="12.75">
      <c r="B182">
        <f t="shared" si="4"/>
        <v>0.9819999999999836</v>
      </c>
      <c r="C182">
        <v>0.0180000000000165</v>
      </c>
      <c r="D182">
        <f>C$7*C$166-1/(C182^C$167+C$168)</f>
        <v>3.471696320280298</v>
      </c>
    </row>
    <row r="183" spans="2:4" ht="12.75">
      <c r="B183">
        <f t="shared" si="4"/>
        <v>0.9799999999999846</v>
      </c>
      <c r="C183">
        <v>0.0200000000000154</v>
      </c>
      <c r="D183">
        <f>C$7*C$166-1/(C183^C$167+C$168)</f>
        <v>3.60710312187713</v>
      </c>
    </row>
    <row r="184" spans="2:4" ht="12.75">
      <c r="B184">
        <f t="shared" si="4"/>
        <v>0.9779999999999857</v>
      </c>
      <c r="C184">
        <v>0.0220000000000143</v>
      </c>
      <c r="D184">
        <f>C$7*C$166-1/(C184^C$167+C$168)</f>
        <v>3.7312771468580035</v>
      </c>
    </row>
    <row r="185" spans="2:4" ht="12.75">
      <c r="B185">
        <f t="shared" si="4"/>
        <v>0.9759999999999868</v>
      </c>
      <c r="C185">
        <v>0.0240000000000132</v>
      </c>
      <c r="D185">
        <f>C$7*C$166-1/(C185^C$167+C$168)</f>
        <v>3.8458504398405733</v>
      </c>
    </row>
    <row r="186" spans="2:4" ht="12.75">
      <c r="B186">
        <f t="shared" si="4"/>
        <v>0.9739999999999879</v>
      </c>
      <c r="C186">
        <v>0.0260000000000121</v>
      </c>
      <c r="D186">
        <f>C$7*C$166-1/(C186^C$167+C$168)</f>
        <v>3.952119589122134</v>
      </c>
    </row>
    <row r="187" spans="2:4" ht="12.75">
      <c r="B187">
        <f t="shared" si="4"/>
        <v>0.971999999999989</v>
      </c>
      <c r="C187">
        <v>0.028000000000011</v>
      </c>
      <c r="D187">
        <f>C$7*C$166-1/(C187^C$167+C$168)</f>
        <v>4.051133210982959</v>
      </c>
    </row>
    <row r="188" spans="2:4" ht="12.75">
      <c r="B188">
        <f t="shared" si="4"/>
        <v>0.9699999999999901</v>
      </c>
      <c r="C188">
        <v>0.0300000000000099</v>
      </c>
      <c r="D188">
        <f>C$7*C$166-1/(C188^C$167+C$168)</f>
        <v>4.143752281438579</v>
      </c>
    </row>
    <row r="189" spans="2:4" ht="12.75">
      <c r="B189">
        <f t="shared" si="4"/>
        <v>0.9679999999999912</v>
      </c>
      <c r="C189">
        <v>0.0320000000000088</v>
      </c>
      <c r="D189">
        <f>C$7*C$166-1/(C189^C$167+C$168)</f>
        <v>4.230692941935948</v>
      </c>
    </row>
    <row r="190" spans="2:4" ht="12.75">
      <c r="B190">
        <f t="shared" si="4"/>
        <v>0.9659999999999923</v>
      </c>
      <c r="C190">
        <v>0.0340000000000077</v>
      </c>
      <c r="D190">
        <f>C$7*C$166-1/(C190^C$167+C$168)</f>
        <v>4.312557614148925</v>
      </c>
    </row>
    <row r="191" spans="2:4" ht="12.75">
      <c r="B191">
        <f t="shared" si="4"/>
        <v>0.9639999999999934</v>
      </c>
      <c r="C191">
        <v>0.0360000000000066</v>
      </c>
      <c r="D191">
        <f>C$7*C$166-1/(C191^C$167+C$168)</f>
        <v>4.3898580938627525</v>
      </c>
    </row>
    <row r="192" spans="2:4" ht="12.75">
      <c r="B192">
        <f t="shared" si="4"/>
        <v>0.9619999999999945</v>
      </c>
      <c r="C192">
        <v>0.0380000000000055</v>
      </c>
      <c r="D192">
        <f>C$7*C$166-1/(C192^C$167+C$168)</f>
        <v>4.463033006370966</v>
      </c>
    </row>
    <row r="193" spans="2:4" ht="12.75">
      <c r="B193">
        <f t="shared" si="4"/>
        <v>0.9599999999999956</v>
      </c>
      <c r="C193">
        <v>0.0400000000000044</v>
      </c>
      <c r="D193">
        <f>C$7*C$166-1/(C193^C$167+C$168)</f>
        <v>4.532461213004477</v>
      </c>
    </row>
    <row r="194" spans="2:4" ht="12.75">
      <c r="B194">
        <f t="shared" si="4"/>
        <v>0.9579999999999967</v>
      </c>
      <c r="C194">
        <v>0.0420000000000033</v>
      </c>
      <c r="D194">
        <f>C$7*C$166-1/(C194^C$167+C$168)</f>
        <v>4.598472255247239</v>
      </c>
    </row>
    <row r="195" spans="2:4" ht="12.75">
      <c r="B195">
        <f t="shared" si="4"/>
        <v>0.9559999999999979</v>
      </c>
      <c r="C195">
        <v>0.0440000000000022</v>
      </c>
      <c r="D195">
        <f>C$7*C$166-1/(C195^C$167+C$168)</f>
        <v>4.661354594945917</v>
      </c>
    </row>
    <row r="196" spans="2:4" ht="12.75">
      <c r="B196">
        <f t="shared" si="4"/>
        <v>0.9539999999999988</v>
      </c>
      <c r="C196">
        <v>0.0460000000000011</v>
      </c>
      <c r="D196">
        <f>C$7*C$166-1/(C196^C$167+C$168)</f>
        <v>4.721362190282297</v>
      </c>
    </row>
    <row r="197" spans="2:4" ht="12.75">
      <c r="B197">
        <f t="shared" si="4"/>
        <v>0.952</v>
      </c>
      <c r="C197">
        <v>0.048</v>
      </c>
      <c r="D197">
        <f>C$7*C$166-1/(C197^C$167+C$168)</f>
        <v>4.778719798045744</v>
      </c>
    </row>
    <row r="198" spans="2:4" ht="12.75">
      <c r="B198">
        <f t="shared" si="4"/>
        <v>0.9500000000000011</v>
      </c>
      <c r="C198">
        <v>0.0499999999999989</v>
      </c>
      <c r="D198">
        <f>C$7*C$166-1/(C198^C$167+C$168)</f>
        <v>4.8336272891792476</v>
      </c>
    </row>
    <row r="199" spans="2:4" ht="12.75">
      <c r="B199">
        <f t="shared" si="4"/>
        <v>0.900000000000001</v>
      </c>
      <c r="C199">
        <v>0.099999999999999</v>
      </c>
      <c r="D199">
        <f>C$7*C$166-1/(C199^C$167+C$168)</f>
        <v>5.7323481824415</v>
      </c>
    </row>
    <row r="200" spans="2:4" ht="12.75">
      <c r="B200">
        <f t="shared" si="4"/>
        <v>0.850000000000001</v>
      </c>
      <c r="C200">
        <v>0.149999999999999</v>
      </c>
      <c r="D200">
        <f>C$7*C$166-1/(C200^C$167+C$168)</f>
        <v>6.20943951513962</v>
      </c>
    </row>
    <row r="201" spans="2:4" ht="12.75">
      <c r="B201">
        <f t="shared" si="4"/>
        <v>0.8000000000000009</v>
      </c>
      <c r="C201">
        <v>0.199999999999999</v>
      </c>
      <c r="D201">
        <f>C$7*C$166-1/(C201^C$167+C$168)</f>
        <v>6.51839386526918</v>
      </c>
    </row>
    <row r="202" spans="2:4" ht="12.75">
      <c r="B202">
        <f t="shared" si="4"/>
        <v>0.750000000000001</v>
      </c>
      <c r="C202">
        <v>0.249999999999999</v>
      </c>
      <c r="D202">
        <f>C$7*C$166-1/(C202^C$167+C$168)</f>
        <v>6.739488787253172</v>
      </c>
    </row>
    <row r="203" spans="2:4" ht="12.75">
      <c r="B203">
        <f t="shared" si="4"/>
        <v>0.7000000000000011</v>
      </c>
      <c r="C203">
        <v>0.299999999999999</v>
      </c>
      <c r="D203">
        <f>C$7*C$166-1/(C203^C$167+C$168)</f>
        <v>6.907713768807365</v>
      </c>
    </row>
    <row r="204" spans="2:4" ht="12.75">
      <c r="B204">
        <f t="shared" si="4"/>
        <v>0.650000000000001</v>
      </c>
      <c r="C204">
        <v>0.349999999999999</v>
      </c>
      <c r="D204">
        <f>C$7*C$166-1/(C204^C$167+C$168)</f>
        <v>7.041172855247572</v>
      </c>
    </row>
    <row r="205" spans="2:4" ht="12.75">
      <c r="B205">
        <f t="shared" si="4"/>
        <v>0.6</v>
      </c>
      <c r="C205">
        <v>0.4</v>
      </c>
      <c r="D205">
        <f>C$7*C$166-1/(C205^C$167+C$168)</f>
        <v>7.1503215879166655</v>
      </c>
    </row>
    <row r="206" spans="2:4" ht="12.75">
      <c r="B206">
        <f t="shared" si="4"/>
        <v>0.55</v>
      </c>
      <c r="C206">
        <v>0.45</v>
      </c>
      <c r="D206">
        <f>C$7*C$166-1/(C206^C$167+C$168)</f>
        <v>7.241683213388442</v>
      </c>
    </row>
    <row r="207" spans="2:4" ht="12.75">
      <c r="B207">
        <f t="shared" si="4"/>
        <v>0.5</v>
      </c>
      <c r="C207">
        <v>0.5</v>
      </c>
      <c r="D207">
        <f>C$7*C$166-1/(C207^C$167+C$168)</f>
        <v>7.319568746340298</v>
      </c>
    </row>
    <row r="208" spans="2:4" ht="12.75">
      <c r="B208">
        <f t="shared" si="4"/>
        <v>0.44999999999999996</v>
      </c>
      <c r="C208">
        <v>0.55</v>
      </c>
      <c r="D208">
        <f>C$7*C$166-1/(C208^C$167+C$168)</f>
        <v>7.3869574104876445</v>
      </c>
    </row>
    <row r="209" spans="2:4" ht="12.75">
      <c r="B209">
        <f t="shared" si="4"/>
        <v>0.4</v>
      </c>
      <c r="C209">
        <v>0.6</v>
      </c>
      <c r="D209">
        <f>C$7*C$166-1/(C209^C$167+C$168)</f>
        <v>7.445983041393378</v>
      </c>
    </row>
    <row r="210" spans="2:4" ht="12.75">
      <c r="B210">
        <f t="shared" si="4"/>
        <v>0.35</v>
      </c>
      <c r="C210">
        <v>0.65</v>
      </c>
      <c r="D210">
        <f>C$7*C$166-1/(C210^C$167+C$168)</f>
        <v>7.49821944222547</v>
      </c>
    </row>
    <row r="211" spans="2:4" ht="12.75">
      <c r="B211">
        <f t="shared" si="4"/>
        <v>0.30000000000000004</v>
      </c>
      <c r="C211">
        <v>0.7</v>
      </c>
      <c r="D211">
        <f>C$7*C$166-1/(C211^C$167+C$168)</f>
        <v>7.544856140252029</v>
      </c>
    </row>
    <row r="212" spans="2:4" ht="12.75">
      <c r="B212">
        <f t="shared" si="4"/>
        <v>0.25</v>
      </c>
      <c r="C212">
        <v>0.75</v>
      </c>
      <c r="D212">
        <f>C$7*C$166-1/(C212^C$167+C$168)</f>
        <v>7.586811088805211</v>
      </c>
    </row>
    <row r="213" spans="2:4" ht="12.75">
      <c r="B213">
        <f t="shared" si="4"/>
        <v>0.19999999999999996</v>
      </c>
      <c r="C213">
        <v>0.8</v>
      </c>
      <c r="D213">
        <f>C$7*C$166-1/(C213^C$167+C$168)</f>
        <v>7.624805431051763</v>
      </c>
    </row>
    <row r="214" spans="2:4" ht="12.75">
      <c r="B214">
        <f t="shared" si="4"/>
        <v>0.15000000000000002</v>
      </c>
      <c r="C214">
        <v>0.85</v>
      </c>
      <c r="D214">
        <f>C$7*C$166-1/(C214^C$167+C$168)</f>
        <v>7.659414556302375</v>
      </c>
    </row>
    <row r="215" spans="2:4" ht="12.75">
      <c r="B215">
        <f t="shared" si="4"/>
        <v>0.09999999999999998</v>
      </c>
      <c r="C215">
        <v>0.9</v>
      </c>
      <c r="D215">
        <f>C$7*C$166-1/(C215^C$167+C$168)</f>
        <v>7.691103852575223</v>
      </c>
    </row>
    <row r="216" spans="2:4" ht="12.75">
      <c r="B216">
        <f t="shared" si="4"/>
        <v>0.050000000000000044</v>
      </c>
      <c r="C216">
        <v>0.95</v>
      </c>
      <c r="D216">
        <f>C$7*C$166-1/(C216^C$167+C$168)</f>
        <v>7.720254297895222</v>
      </c>
    </row>
    <row r="217" spans="2:4" ht="12.75">
      <c r="B217">
        <f t="shared" si="4"/>
        <v>0</v>
      </c>
      <c r="C217">
        <v>1</v>
      </c>
      <c r="D217">
        <f>C$7*C$166-1/(C217^C$167+C$168)</f>
        <v>7.7471811361200436</v>
      </c>
    </row>
    <row r="220" spans="1:33" ht="12.7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</row>
    <row r="222" ht="12.75">
      <c r="A222" s="1" t="s">
        <v>138</v>
      </c>
    </row>
    <row r="224" ht="12.75">
      <c r="E224" s="1"/>
    </row>
    <row r="227" spans="2:4" ht="12.75">
      <c r="B227" s="2" t="s">
        <v>7</v>
      </c>
      <c r="C227" s="2" t="s">
        <v>8</v>
      </c>
      <c r="D227" s="2" t="s">
        <v>10</v>
      </c>
    </row>
    <row r="228" spans="2:5" ht="12.75">
      <c r="B228" s="2" t="s">
        <v>6</v>
      </c>
      <c r="C228" s="2" t="s">
        <v>9</v>
      </c>
      <c r="D228" s="2" t="s">
        <v>11</v>
      </c>
      <c r="E228" s="4"/>
    </row>
    <row r="229" spans="2:5" ht="12.75">
      <c r="B229">
        <v>0</v>
      </c>
      <c r="C229" s="12">
        <v>875</v>
      </c>
      <c r="D229">
        <v>602</v>
      </c>
      <c r="E229" s="4"/>
    </row>
    <row r="230" spans="2:5" ht="12.75">
      <c r="B230">
        <v>50</v>
      </c>
      <c r="C230" s="12">
        <v>871.5</v>
      </c>
      <c r="D230">
        <v>616</v>
      </c>
      <c r="E230" s="4"/>
    </row>
    <row r="231" spans="2:5" ht="12.75">
      <c r="B231">
        <v>100</v>
      </c>
      <c r="C231" s="12">
        <v>861</v>
      </c>
      <c r="D231">
        <v>644</v>
      </c>
      <c r="E231" s="4"/>
    </row>
    <row r="232" spans="2:5" ht="12.75">
      <c r="B232">
        <v>150</v>
      </c>
      <c r="C232" s="12">
        <v>847</v>
      </c>
      <c r="D232">
        <v>693</v>
      </c>
      <c r="E232" s="4"/>
    </row>
    <row r="233" spans="2:5" ht="12.75">
      <c r="B233">
        <v>200</v>
      </c>
      <c r="C233" s="12">
        <v>822.5</v>
      </c>
      <c r="D233">
        <v>770</v>
      </c>
      <c r="E233" s="4"/>
    </row>
    <row r="234" spans="2:5" ht="12.75">
      <c r="B234">
        <v>250</v>
      </c>
      <c r="C234" s="12">
        <v>787.5</v>
      </c>
      <c r="D234">
        <v>854</v>
      </c>
      <c r="E234" s="4"/>
    </row>
    <row r="235" spans="2:5" ht="12.75">
      <c r="B235">
        <v>300</v>
      </c>
      <c r="C235" s="12">
        <v>742</v>
      </c>
      <c r="D235">
        <v>924</v>
      </c>
      <c r="E235" s="4"/>
    </row>
    <row r="236" spans="2:5" ht="12.75">
      <c r="B236">
        <v>350</v>
      </c>
      <c r="C236" s="12">
        <v>689.5</v>
      </c>
      <c r="D236">
        <v>973</v>
      </c>
      <c r="E236" s="4"/>
    </row>
    <row r="237" spans="2:7" ht="12.75">
      <c r="B237">
        <v>400</v>
      </c>
      <c r="C237" s="12">
        <v>630</v>
      </c>
      <c r="D237">
        <v>1008</v>
      </c>
      <c r="E237" s="4"/>
      <c r="G237" s="29"/>
    </row>
    <row r="238" spans="2:4" ht="12.75">
      <c r="B238">
        <v>450</v>
      </c>
      <c r="C238" s="12">
        <v>553</v>
      </c>
      <c r="D238">
        <v>1015</v>
      </c>
    </row>
    <row r="245" spans="1:3" ht="12.75">
      <c r="A245" s="29"/>
      <c r="B245" s="29"/>
      <c r="C245" s="29"/>
    </row>
    <row r="248" ht="12.75">
      <c r="E248" s="4"/>
    </row>
    <row r="249" ht="12.75">
      <c r="E249" s="4"/>
    </row>
    <row r="250" ht="12.75">
      <c r="E250" s="4"/>
    </row>
    <row r="251" ht="12.75">
      <c r="E251" s="4"/>
    </row>
    <row r="253" spans="1:33" ht="12.7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</row>
    <row r="255" ht="12.75">
      <c r="A255" s="1" t="s">
        <v>107</v>
      </c>
    </row>
    <row r="258" spans="1:3" ht="12.75">
      <c r="A258" t="s">
        <v>82</v>
      </c>
      <c r="B258" t="s">
        <v>98</v>
      </c>
      <c r="C258">
        <v>0.2</v>
      </c>
    </row>
    <row r="259" spans="1:3" ht="12.75">
      <c r="A259" t="s">
        <v>31</v>
      </c>
      <c r="B259" t="s">
        <v>100</v>
      </c>
      <c r="C259">
        <v>0.3</v>
      </c>
    </row>
    <row r="264" spans="2:5" ht="12.75">
      <c r="B264" t="s">
        <v>12</v>
      </c>
      <c r="C264" t="s">
        <v>81</v>
      </c>
      <c r="D264" t="s">
        <v>83</v>
      </c>
      <c r="E264" t="s">
        <v>13</v>
      </c>
    </row>
    <row r="265" spans="2:5" ht="12.75">
      <c r="B265">
        <v>0</v>
      </c>
      <c r="C265" s="24">
        <f>IF(B265&lt;C$259,C$258*(1-B265/C$259)^2,0)</f>
        <v>0.2</v>
      </c>
      <c r="D265">
        <f>B265^2</f>
        <v>0</v>
      </c>
      <c r="E265" s="24">
        <f>C265+D265</f>
        <v>0.2</v>
      </c>
    </row>
    <row r="266" spans="2:5" ht="12.75">
      <c r="B266">
        <v>0.05</v>
      </c>
      <c r="C266" s="24">
        <f>IF(B266&lt;C$259,C$258*(1-B266/C$259)^2,0)</f>
        <v>0.13888888888888887</v>
      </c>
      <c r="D266">
        <f aca="true" t="shared" si="5" ref="D266:D285">B266^2</f>
        <v>0.0025000000000000005</v>
      </c>
      <c r="E266" s="24">
        <f aca="true" t="shared" si="6" ref="E266:E285">C266+D266</f>
        <v>0.14138888888888887</v>
      </c>
    </row>
    <row r="267" spans="2:5" ht="12.75">
      <c r="B267">
        <v>0.1</v>
      </c>
      <c r="C267" s="24">
        <f>IF(B267&lt;C$259,C$258*(1-B267/C$259)^2,0)</f>
        <v>0.08888888888888889</v>
      </c>
      <c r="D267">
        <f t="shared" si="5"/>
        <v>0.010000000000000002</v>
      </c>
      <c r="E267" s="24">
        <f t="shared" si="6"/>
        <v>0.09888888888888889</v>
      </c>
    </row>
    <row r="268" spans="2:5" ht="12.75">
      <c r="B268">
        <v>0.15</v>
      </c>
      <c r="C268" s="24">
        <f>IF(B268&lt;C$259,C$258*(1-B268/C$259)^2,0)</f>
        <v>0.05</v>
      </c>
      <c r="D268">
        <f t="shared" si="5"/>
        <v>0.0225</v>
      </c>
      <c r="E268" s="24">
        <f t="shared" si="6"/>
        <v>0.07250000000000001</v>
      </c>
    </row>
    <row r="269" spans="2:5" ht="12.75">
      <c r="B269">
        <v>0.2</v>
      </c>
      <c r="C269" s="24">
        <f>IF(B269&lt;C$259,C$258*(1-B269/C$259)^2,0)</f>
        <v>0.022222222222222213</v>
      </c>
      <c r="D269">
        <f t="shared" si="5"/>
        <v>0.04000000000000001</v>
      </c>
      <c r="E269" s="24">
        <f t="shared" si="6"/>
        <v>0.06222222222222222</v>
      </c>
    </row>
    <row r="270" spans="2:5" ht="12.75">
      <c r="B270">
        <v>0.25</v>
      </c>
      <c r="C270" s="24">
        <f>IF(B270&lt;C$259,C$258*(1-B270/C$259)^2,0)</f>
        <v>0.005555555555555553</v>
      </c>
      <c r="D270">
        <f t="shared" si="5"/>
        <v>0.0625</v>
      </c>
      <c r="E270" s="24">
        <f t="shared" si="6"/>
        <v>0.06805555555555555</v>
      </c>
    </row>
    <row r="271" spans="2:5" ht="12.75">
      <c r="B271">
        <v>0.3</v>
      </c>
      <c r="C271">
        <f>IF(B271&lt;C$259,C$258*(1-B271/C$259),0)</f>
        <v>0</v>
      </c>
      <c r="D271">
        <f t="shared" si="5"/>
        <v>0.09</v>
      </c>
      <c r="E271" s="24">
        <f t="shared" si="6"/>
        <v>0.09</v>
      </c>
    </row>
    <row r="272" spans="2:5" ht="12.75">
      <c r="B272">
        <v>0.35</v>
      </c>
      <c r="C272">
        <f>IF(B272&lt;C$259,C$258*(1-B272/C$259),0)</f>
        <v>0</v>
      </c>
      <c r="D272">
        <f t="shared" si="5"/>
        <v>0.12249999999999998</v>
      </c>
      <c r="E272" s="24">
        <f t="shared" si="6"/>
        <v>0.12249999999999998</v>
      </c>
    </row>
    <row r="273" spans="2:5" ht="12.75">
      <c r="B273">
        <v>0.4</v>
      </c>
      <c r="C273">
        <f>IF(B273&lt;C$259,C$258*(1-B273/C$259),0)</f>
        <v>0</v>
      </c>
      <c r="D273">
        <f t="shared" si="5"/>
        <v>0.16000000000000003</v>
      </c>
      <c r="E273" s="24">
        <f t="shared" si="6"/>
        <v>0.16000000000000003</v>
      </c>
    </row>
    <row r="274" spans="2:5" ht="12.75">
      <c r="B274">
        <v>0.45</v>
      </c>
      <c r="C274">
        <f>IF(B274&lt;C$259,C$258*(1-B274/C$259),0)</f>
        <v>0</v>
      </c>
      <c r="D274">
        <f t="shared" si="5"/>
        <v>0.2025</v>
      </c>
      <c r="E274" s="24">
        <f t="shared" si="6"/>
        <v>0.2025</v>
      </c>
    </row>
    <row r="275" spans="2:5" ht="12.75">
      <c r="B275">
        <v>0.5</v>
      </c>
      <c r="C275">
        <f>IF(B275&lt;C$259,C$258*(1-B275/C$259),0)</f>
        <v>0</v>
      </c>
      <c r="D275">
        <f t="shared" si="5"/>
        <v>0.25</v>
      </c>
      <c r="E275" s="24">
        <f t="shared" si="6"/>
        <v>0.25</v>
      </c>
    </row>
    <row r="276" spans="2:5" ht="12.75">
      <c r="B276">
        <v>0.55</v>
      </c>
      <c r="C276">
        <f>IF(B276&lt;C$259,C$258*(1-B276/C$259),0)</f>
        <v>0</v>
      </c>
      <c r="D276">
        <f t="shared" si="5"/>
        <v>0.30250000000000005</v>
      </c>
      <c r="E276" s="24">
        <f t="shared" si="6"/>
        <v>0.30250000000000005</v>
      </c>
    </row>
    <row r="277" spans="2:5" ht="12.75">
      <c r="B277">
        <v>0.6</v>
      </c>
      <c r="C277">
        <f>IF(B277&lt;C$259,C$258*(1-B277/C$259),0)</f>
        <v>0</v>
      </c>
      <c r="D277">
        <f t="shared" si="5"/>
        <v>0.36</v>
      </c>
      <c r="E277" s="24">
        <f t="shared" si="6"/>
        <v>0.36</v>
      </c>
    </row>
    <row r="278" spans="2:5" ht="12.75">
      <c r="B278">
        <v>0.65</v>
      </c>
      <c r="C278">
        <f>IF(B278&lt;C$259,C$258*(1-B278/C$259),0)</f>
        <v>0</v>
      </c>
      <c r="D278">
        <f t="shared" si="5"/>
        <v>0.42250000000000004</v>
      </c>
      <c r="E278" s="24">
        <f t="shared" si="6"/>
        <v>0.42250000000000004</v>
      </c>
    </row>
    <row r="279" spans="2:5" ht="12.75">
      <c r="B279">
        <v>0.7</v>
      </c>
      <c r="C279">
        <f>IF(B279&lt;C$259,C$258*(1-B279/C$259),0)</f>
        <v>0</v>
      </c>
      <c r="D279">
        <f t="shared" si="5"/>
        <v>0.48999999999999994</v>
      </c>
      <c r="E279" s="24">
        <f t="shared" si="6"/>
        <v>0.48999999999999994</v>
      </c>
    </row>
    <row r="280" spans="2:5" ht="12.75">
      <c r="B280">
        <v>0.75</v>
      </c>
      <c r="C280">
        <f>IF(B280&lt;C$259,C$258*(1-B280/C$259),0)</f>
        <v>0</v>
      </c>
      <c r="D280">
        <f t="shared" si="5"/>
        <v>0.5625</v>
      </c>
      <c r="E280" s="24">
        <f t="shared" si="6"/>
        <v>0.5625</v>
      </c>
    </row>
    <row r="281" spans="2:5" ht="12.75">
      <c r="B281">
        <v>0.8</v>
      </c>
      <c r="C281">
        <f>IF(B281&lt;C$259,C$258*(1-B281/C$259),0)</f>
        <v>0</v>
      </c>
      <c r="D281">
        <f t="shared" si="5"/>
        <v>0.6400000000000001</v>
      </c>
      <c r="E281" s="24">
        <f t="shared" si="6"/>
        <v>0.6400000000000001</v>
      </c>
    </row>
    <row r="282" spans="2:5" ht="12.75">
      <c r="B282">
        <v>0.85</v>
      </c>
      <c r="C282">
        <f>IF(B282&lt;C$259,C$258*(1-B282/C$259),0)</f>
        <v>0</v>
      </c>
      <c r="D282">
        <f t="shared" si="5"/>
        <v>0.7224999999999999</v>
      </c>
      <c r="E282" s="24">
        <f t="shared" si="6"/>
        <v>0.7224999999999999</v>
      </c>
    </row>
    <row r="283" spans="2:5" ht="12.75">
      <c r="B283">
        <v>0.9</v>
      </c>
      <c r="C283">
        <f>IF(B283&lt;C$259,C$258*(1-B283/C$259),0)</f>
        <v>0</v>
      </c>
      <c r="D283">
        <f t="shared" si="5"/>
        <v>0.81</v>
      </c>
      <c r="E283" s="24">
        <f t="shared" si="6"/>
        <v>0.81</v>
      </c>
    </row>
    <row r="284" spans="2:5" ht="12.75">
      <c r="B284">
        <v>0.95</v>
      </c>
      <c r="C284">
        <f>IF(B284&lt;C$259,C$258*(1-B284/C$259),0)</f>
        <v>0</v>
      </c>
      <c r="D284">
        <f t="shared" si="5"/>
        <v>0.9025</v>
      </c>
      <c r="E284" s="24">
        <f t="shared" si="6"/>
        <v>0.9025</v>
      </c>
    </row>
    <row r="285" spans="2:5" ht="12.75">
      <c r="B285">
        <v>1</v>
      </c>
      <c r="C285">
        <f>IF(B285&lt;C$259,C$258*(1-B285/C$259),0)</f>
        <v>0</v>
      </c>
      <c r="D285">
        <f t="shared" si="5"/>
        <v>1</v>
      </c>
      <c r="E285" s="24">
        <f t="shared" si="6"/>
        <v>1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369"/>
  <sheetViews>
    <sheetView workbookViewId="0" topLeftCell="A1">
      <selection activeCell="G380" sqref="G380"/>
    </sheetView>
  </sheetViews>
  <sheetFormatPr defaultColWidth="9.00390625" defaultRowHeight="12.75"/>
  <cols>
    <col min="2" max="2" width="34.25390625" style="0" customWidth="1"/>
    <col min="5" max="5" width="10.625" style="0" bestFit="1" customWidth="1"/>
    <col min="6" max="6" width="9.625" style="0" customWidth="1"/>
    <col min="7" max="8" width="9.625" style="0" bestFit="1" customWidth="1"/>
    <col min="10" max="11" width="9.625" style="0" bestFit="1" customWidth="1"/>
    <col min="17" max="17" width="8.875" style="0" customWidth="1"/>
    <col min="18" max="18" width="9.75390625" style="0" customWidth="1"/>
    <col min="19" max="19" width="9.625" style="0" bestFit="1" customWidth="1"/>
    <col min="23" max="23" width="9.25390625" style="0" customWidth="1"/>
    <col min="24" max="24" width="8.625" style="0" customWidth="1"/>
    <col min="25" max="26" width="10.00390625" style="0" bestFit="1" customWidth="1"/>
    <col min="29" max="29" width="9.625" style="0" bestFit="1" customWidth="1"/>
  </cols>
  <sheetData>
    <row r="1" spans="1:10" ht="12.75">
      <c r="A1" s="30"/>
      <c r="B1" s="31"/>
      <c r="C1" s="31"/>
      <c r="D1" s="31"/>
      <c r="E1" s="31"/>
      <c r="F1" s="31"/>
      <c r="G1" s="31"/>
      <c r="H1" s="31"/>
      <c r="I1" s="31"/>
      <c r="J1" s="32"/>
    </row>
    <row r="2" spans="1:10" ht="12.75">
      <c r="A2" s="33" t="s">
        <v>68</v>
      </c>
      <c r="B2" s="15"/>
      <c r="C2" s="15"/>
      <c r="D2" s="34" t="s">
        <v>2</v>
      </c>
      <c r="E2" s="15"/>
      <c r="F2" s="15"/>
      <c r="G2" s="15"/>
      <c r="H2" s="15"/>
      <c r="I2" s="15"/>
      <c r="J2" s="35"/>
    </row>
    <row r="3" spans="1:10" ht="12.75">
      <c r="A3" s="36"/>
      <c r="B3" s="15"/>
      <c r="C3" s="15"/>
      <c r="D3" s="15"/>
      <c r="E3" s="15"/>
      <c r="F3" s="15"/>
      <c r="G3" s="15"/>
      <c r="H3" s="15"/>
      <c r="I3" s="15"/>
      <c r="J3" s="35"/>
    </row>
    <row r="4" spans="1:10" ht="12.75">
      <c r="A4" s="36"/>
      <c r="B4" s="15" t="s">
        <v>62</v>
      </c>
      <c r="C4" s="37" t="s">
        <v>35</v>
      </c>
      <c r="D4" s="15">
        <v>900</v>
      </c>
      <c r="E4" s="15" t="s">
        <v>11</v>
      </c>
      <c r="F4" s="15"/>
      <c r="G4" s="15"/>
      <c r="H4" s="15"/>
      <c r="I4" s="15"/>
      <c r="J4" s="35"/>
    </row>
    <row r="5" spans="1:10" ht="12.75">
      <c r="A5" s="36"/>
      <c r="B5" s="15" t="s">
        <v>63</v>
      </c>
      <c r="C5" s="37" t="s">
        <v>51</v>
      </c>
      <c r="D5" s="15">
        <v>2986</v>
      </c>
      <c r="E5" s="15" t="s">
        <v>52</v>
      </c>
      <c r="F5" s="15"/>
      <c r="G5" s="15"/>
      <c r="H5" s="15"/>
      <c r="I5" s="15"/>
      <c r="J5" s="35"/>
    </row>
    <row r="6" spans="1:10" ht="12.75">
      <c r="A6" s="36"/>
      <c r="B6" s="15" t="s">
        <v>64</v>
      </c>
      <c r="C6" s="37" t="s">
        <v>53</v>
      </c>
      <c r="D6" s="15">
        <v>100</v>
      </c>
      <c r="E6" s="15" t="s">
        <v>50</v>
      </c>
      <c r="F6" s="15"/>
      <c r="G6" s="15"/>
      <c r="H6" s="15"/>
      <c r="I6" s="15"/>
      <c r="J6" s="35"/>
    </row>
    <row r="7" spans="1:10" ht="12.75">
      <c r="A7" s="36"/>
      <c r="B7" s="15" t="s">
        <v>39</v>
      </c>
      <c r="C7" s="37" t="s">
        <v>38</v>
      </c>
      <c r="D7" s="15">
        <v>20</v>
      </c>
      <c r="E7" s="15" t="s">
        <v>40</v>
      </c>
      <c r="F7" s="15"/>
      <c r="G7" s="15"/>
      <c r="H7" s="15"/>
      <c r="I7" s="15"/>
      <c r="J7" s="35"/>
    </row>
    <row r="8" spans="1:10" ht="12.75">
      <c r="A8" s="36"/>
      <c r="B8" s="15"/>
      <c r="C8" s="37"/>
      <c r="D8" s="15"/>
      <c r="E8" s="15"/>
      <c r="F8" s="15"/>
      <c r="G8" s="15"/>
      <c r="H8" s="15"/>
      <c r="I8" s="15"/>
      <c r="J8" s="35"/>
    </row>
    <row r="9" spans="1:10" ht="12.75">
      <c r="A9" s="36"/>
      <c r="B9" s="15" t="s">
        <v>65</v>
      </c>
      <c r="C9" s="37" t="s">
        <v>54</v>
      </c>
      <c r="D9" s="15">
        <f>D4*1000/D6^2</f>
        <v>90</v>
      </c>
      <c r="E9" s="38" t="s">
        <v>55</v>
      </c>
      <c r="F9" s="15" t="s">
        <v>119</v>
      </c>
      <c r="G9" s="15"/>
      <c r="H9" s="15"/>
      <c r="I9" s="15"/>
      <c r="J9" s="35"/>
    </row>
    <row r="10" spans="1:10" ht="12.75">
      <c r="A10" s="36"/>
      <c r="B10" s="15"/>
      <c r="C10" s="15"/>
      <c r="D10" s="15"/>
      <c r="E10" s="15"/>
      <c r="F10" s="15"/>
      <c r="G10" s="15"/>
      <c r="H10" s="15"/>
      <c r="I10" s="15"/>
      <c r="J10" s="35"/>
    </row>
    <row r="11" spans="1:10" ht="12.75">
      <c r="A11" s="36"/>
      <c r="B11" s="15" t="s">
        <v>103</v>
      </c>
      <c r="C11" s="15" t="s">
        <v>66</v>
      </c>
      <c r="D11" s="15">
        <v>1.46</v>
      </c>
      <c r="E11" s="15" t="s">
        <v>42</v>
      </c>
      <c r="F11" s="15"/>
      <c r="G11" s="15"/>
      <c r="H11" s="15"/>
      <c r="I11" s="15"/>
      <c r="J11" s="35"/>
    </row>
    <row r="12" spans="1:10" ht="12.75">
      <c r="A12" s="36"/>
      <c r="B12" s="15" t="s">
        <v>41</v>
      </c>
      <c r="C12" s="15" t="s">
        <v>85</v>
      </c>
      <c r="D12" s="15">
        <f>D7*D11</f>
        <v>29.2</v>
      </c>
      <c r="E12" s="15" t="s">
        <v>40</v>
      </c>
      <c r="F12" s="15"/>
      <c r="G12" s="15"/>
      <c r="H12" s="15"/>
      <c r="I12" s="15"/>
      <c r="J12" s="35"/>
    </row>
    <row r="13" spans="1:10" ht="12.75">
      <c r="A13" s="36"/>
      <c r="B13" s="15"/>
      <c r="C13" s="15"/>
      <c r="D13" s="15"/>
      <c r="E13" s="15"/>
      <c r="F13" s="15"/>
      <c r="G13" s="15"/>
      <c r="H13" s="15"/>
      <c r="I13" s="15"/>
      <c r="J13" s="35"/>
    </row>
    <row r="14" spans="1:10" ht="12.75">
      <c r="A14" s="36"/>
      <c r="B14" s="15" t="s">
        <v>67</v>
      </c>
      <c r="C14" s="39" t="s">
        <v>20</v>
      </c>
      <c r="D14" s="40">
        <f>3000/60*2*PI()</f>
        <v>314.1592653589793</v>
      </c>
      <c r="E14" s="41" t="s">
        <v>19</v>
      </c>
      <c r="F14" s="15"/>
      <c r="G14" s="15"/>
      <c r="H14" s="15"/>
      <c r="I14" s="15"/>
      <c r="J14" s="35"/>
    </row>
    <row r="15" spans="1:10" ht="12.75">
      <c r="A15" s="36"/>
      <c r="B15" s="15" t="s">
        <v>74</v>
      </c>
      <c r="C15" s="39" t="s">
        <v>75</v>
      </c>
      <c r="D15" s="40">
        <f>2*PI()*D5/60</f>
        <v>312.6931887873041</v>
      </c>
      <c r="E15" s="41" t="s">
        <v>19</v>
      </c>
      <c r="F15" s="15"/>
      <c r="G15" s="15"/>
      <c r="H15" s="15"/>
      <c r="I15" s="15"/>
      <c r="J15" s="35"/>
    </row>
    <row r="16" spans="1:10" ht="12.75">
      <c r="A16" s="36"/>
      <c r="B16" s="15"/>
      <c r="C16" s="15"/>
      <c r="D16" s="15"/>
      <c r="E16" s="15"/>
      <c r="F16" s="15"/>
      <c r="G16" s="15"/>
      <c r="H16" s="15"/>
      <c r="I16" s="15"/>
      <c r="J16" s="35"/>
    </row>
    <row r="17" spans="1:10" ht="12.75">
      <c r="A17" s="36"/>
      <c r="B17" s="15"/>
      <c r="C17" s="15"/>
      <c r="D17" s="15"/>
      <c r="E17" s="15"/>
      <c r="F17" s="15"/>
      <c r="G17" s="15"/>
      <c r="H17" s="15"/>
      <c r="I17" s="15"/>
      <c r="J17" s="35"/>
    </row>
    <row r="18" spans="1:11" ht="12.75">
      <c r="A18" s="36"/>
      <c r="B18" s="34"/>
      <c r="C18" s="15"/>
      <c r="D18" s="15"/>
      <c r="E18" s="15"/>
      <c r="F18" s="15"/>
      <c r="G18" s="15"/>
      <c r="H18" s="15"/>
      <c r="I18" s="15"/>
      <c r="J18" s="35"/>
      <c r="K18" s="14"/>
    </row>
    <row r="19" spans="1:11" ht="12.75">
      <c r="A19" s="33" t="s">
        <v>28</v>
      </c>
      <c r="B19" s="15"/>
      <c r="C19" s="15"/>
      <c r="D19" s="15"/>
      <c r="E19" s="15"/>
      <c r="F19" s="15"/>
      <c r="G19" s="15" t="s">
        <v>73</v>
      </c>
      <c r="H19" s="15"/>
      <c r="I19" s="15"/>
      <c r="J19" s="35"/>
      <c r="K19" s="14"/>
    </row>
    <row r="20" spans="1:11" ht="12.75">
      <c r="A20" s="36"/>
      <c r="B20" s="15"/>
      <c r="C20" s="15"/>
      <c r="D20" s="15"/>
      <c r="E20" s="15"/>
      <c r="F20" s="15"/>
      <c r="G20" s="15"/>
      <c r="H20" s="15"/>
      <c r="I20" s="15"/>
      <c r="J20" s="35"/>
      <c r="K20" s="14"/>
    </row>
    <row r="21" spans="1:11" ht="12.75">
      <c r="A21" s="36"/>
      <c r="B21" s="15" t="s">
        <v>70</v>
      </c>
      <c r="C21" s="15" t="s">
        <v>23</v>
      </c>
      <c r="D21" s="42">
        <f>D4*1000/D15</f>
        <v>2878.220672124028</v>
      </c>
      <c r="E21" s="41" t="s">
        <v>25</v>
      </c>
      <c r="F21" s="15"/>
      <c r="G21" s="15"/>
      <c r="H21" s="15"/>
      <c r="I21" s="15"/>
      <c r="J21" s="35"/>
      <c r="K21" s="14"/>
    </row>
    <row r="22" spans="1:11" ht="12.75">
      <c r="A22" s="36"/>
      <c r="B22" s="15" t="s">
        <v>77</v>
      </c>
      <c r="C22" s="15" t="s">
        <v>76</v>
      </c>
      <c r="D22" s="15">
        <v>2.5</v>
      </c>
      <c r="E22" s="15"/>
      <c r="F22" s="15"/>
      <c r="G22" s="15"/>
      <c r="H22" s="15"/>
      <c r="I22" s="15"/>
      <c r="J22" s="35"/>
      <c r="K22" s="14"/>
    </row>
    <row r="23" spans="1:11" ht="12.75">
      <c r="A23" s="36"/>
      <c r="B23" s="15" t="s">
        <v>71</v>
      </c>
      <c r="C23" s="15" t="s">
        <v>1</v>
      </c>
      <c r="D23" s="15">
        <v>0.05</v>
      </c>
      <c r="E23" s="15"/>
      <c r="F23" s="15"/>
      <c r="G23" s="15"/>
      <c r="H23" s="15"/>
      <c r="I23" s="15"/>
      <c r="J23" s="35"/>
      <c r="K23" s="14"/>
    </row>
    <row r="24" spans="1:11" ht="12.75">
      <c r="A24" s="36"/>
      <c r="B24" s="15" t="s">
        <v>72</v>
      </c>
      <c r="C24" s="38" t="s">
        <v>91</v>
      </c>
      <c r="D24" s="15">
        <v>0.75</v>
      </c>
      <c r="E24" s="15"/>
      <c r="F24" s="15"/>
      <c r="G24" s="15"/>
      <c r="H24" s="15"/>
      <c r="I24" s="15"/>
      <c r="J24" s="35"/>
      <c r="K24" s="14"/>
    </row>
    <row r="25" spans="1:14" ht="12.75">
      <c r="A25" s="36"/>
      <c r="B25" s="15"/>
      <c r="C25" s="15"/>
      <c r="D25" s="15"/>
      <c r="E25" s="15"/>
      <c r="F25" s="15"/>
      <c r="G25" s="15"/>
      <c r="H25" s="15"/>
      <c r="I25" s="15"/>
      <c r="J25" s="35"/>
      <c r="N25" s="29"/>
    </row>
    <row r="26" spans="1:10" ht="12.75">
      <c r="A26" s="33" t="s">
        <v>69</v>
      </c>
      <c r="B26" s="15"/>
      <c r="C26" s="15"/>
      <c r="D26" s="15"/>
      <c r="E26" s="15"/>
      <c r="F26" s="15"/>
      <c r="G26" s="15" t="s">
        <v>104</v>
      </c>
      <c r="H26" s="15"/>
      <c r="I26" s="15"/>
      <c r="J26" s="35"/>
    </row>
    <row r="27" spans="1:10" ht="12.75">
      <c r="A27" s="36"/>
      <c r="B27" s="15"/>
      <c r="C27" s="15" t="s">
        <v>44</v>
      </c>
      <c r="D27" s="15">
        <v>7.2</v>
      </c>
      <c r="E27" s="15"/>
      <c r="F27" s="15"/>
      <c r="G27" s="15"/>
      <c r="H27" s="15"/>
      <c r="I27" s="15"/>
      <c r="J27" s="35"/>
    </row>
    <row r="28" spans="1:10" ht="12.75">
      <c r="A28" s="36"/>
      <c r="B28" s="15" t="s">
        <v>45</v>
      </c>
      <c r="C28" s="15" t="s">
        <v>3</v>
      </c>
      <c r="D28" s="15">
        <v>1.12</v>
      </c>
      <c r="E28" s="15"/>
      <c r="F28" s="15"/>
      <c r="G28" s="15"/>
      <c r="H28" s="15"/>
      <c r="I28" s="15"/>
      <c r="J28" s="35"/>
    </row>
    <row r="29" spans="1:10" ht="12.75">
      <c r="A29" s="36"/>
      <c r="B29" s="15" t="s">
        <v>46</v>
      </c>
      <c r="C29" s="15" t="s">
        <v>4</v>
      </c>
      <c r="D29" s="15">
        <v>0.65</v>
      </c>
      <c r="E29" s="15">
        <v>0.75</v>
      </c>
      <c r="F29" s="15"/>
      <c r="G29" s="15"/>
      <c r="H29" s="15"/>
      <c r="I29" s="15"/>
      <c r="J29" s="35"/>
    </row>
    <row r="30" spans="1:10" ht="12.75">
      <c r="A30" s="36"/>
      <c r="B30" s="15"/>
      <c r="C30" s="15" t="s">
        <v>5</v>
      </c>
      <c r="D30" s="15">
        <v>8.12</v>
      </c>
      <c r="E30" s="15"/>
      <c r="F30" s="15"/>
      <c r="G30" s="15"/>
      <c r="H30" s="15"/>
      <c r="I30" s="15"/>
      <c r="J30" s="35"/>
    </row>
    <row r="31" spans="1:10" ht="12.75">
      <c r="A31" s="36"/>
      <c r="B31" s="15" t="s">
        <v>47</v>
      </c>
      <c r="C31" s="15"/>
      <c r="D31" s="15">
        <f>1/D30</f>
        <v>0.12315270935960593</v>
      </c>
      <c r="E31" s="15"/>
      <c r="F31" s="15"/>
      <c r="G31" s="15"/>
      <c r="H31" s="15"/>
      <c r="I31" s="15"/>
      <c r="J31" s="35"/>
    </row>
    <row r="32" spans="1:10" ht="13.5" thickBot="1">
      <c r="A32" s="43"/>
      <c r="B32" s="44"/>
      <c r="C32" s="44"/>
      <c r="D32" s="44"/>
      <c r="E32" s="44"/>
      <c r="F32" s="44"/>
      <c r="G32" s="44"/>
      <c r="H32" s="44"/>
      <c r="I32" s="44"/>
      <c r="J32" s="45"/>
    </row>
    <row r="33" ht="13.5" thickBot="1"/>
    <row r="34" spans="1:10" ht="12.75">
      <c r="A34" s="26"/>
      <c r="B34" s="16"/>
      <c r="C34" s="16"/>
      <c r="D34" s="16"/>
      <c r="E34" s="16"/>
      <c r="F34" s="16"/>
      <c r="G34" s="16"/>
      <c r="H34" s="16"/>
      <c r="I34" s="16"/>
      <c r="J34" s="17"/>
    </row>
    <row r="35" spans="1:13" ht="12.75">
      <c r="A35" s="23" t="s">
        <v>105</v>
      </c>
      <c r="B35" s="14"/>
      <c r="C35" s="14"/>
      <c r="E35" s="14"/>
      <c r="F35" s="14"/>
      <c r="G35" s="14"/>
      <c r="H35" s="14"/>
      <c r="I35" s="14"/>
      <c r="J35" s="19"/>
      <c r="M35" s="25"/>
    </row>
    <row r="36" spans="1:10" ht="12.75">
      <c r="A36" s="18"/>
      <c r="B36" s="14"/>
      <c r="C36" s="14"/>
      <c r="D36" s="14"/>
      <c r="E36" s="14"/>
      <c r="F36" s="14"/>
      <c r="G36" s="14"/>
      <c r="H36" s="14"/>
      <c r="I36" s="14"/>
      <c r="J36" s="19"/>
    </row>
    <row r="37" spans="1:10" ht="12.75">
      <c r="A37" s="23" t="s">
        <v>107</v>
      </c>
      <c r="B37" s="14"/>
      <c r="C37" s="14"/>
      <c r="D37" s="14"/>
      <c r="E37" s="14"/>
      <c r="F37" s="14"/>
      <c r="G37" s="14"/>
      <c r="H37" s="14"/>
      <c r="I37" s="14"/>
      <c r="J37" s="19"/>
    </row>
    <row r="38" spans="1:10" ht="12.75">
      <c r="A38" s="18"/>
      <c r="B38" s="14"/>
      <c r="C38" s="14"/>
      <c r="D38" s="14"/>
      <c r="E38" s="14"/>
      <c r="F38" s="14"/>
      <c r="G38" s="14"/>
      <c r="H38" s="14"/>
      <c r="I38" s="14"/>
      <c r="J38" s="19"/>
    </row>
    <row r="39" spans="1:10" ht="12.75">
      <c r="A39" s="18"/>
      <c r="B39" s="46" t="s">
        <v>106</v>
      </c>
      <c r="C39" s="27" t="s">
        <v>35</v>
      </c>
      <c r="D39" s="14">
        <v>1008</v>
      </c>
      <c r="E39" s="14" t="s">
        <v>11</v>
      </c>
      <c r="F39" s="14"/>
      <c r="G39" s="14"/>
      <c r="H39" s="14"/>
      <c r="I39" s="14"/>
      <c r="J39" s="19"/>
    </row>
    <row r="40" spans="1:10" ht="12.75">
      <c r="A40" s="18"/>
      <c r="B40" s="46" t="s">
        <v>70</v>
      </c>
      <c r="C40" s="27" t="s">
        <v>23</v>
      </c>
      <c r="D40" s="28">
        <f>D39*1000/D15</f>
        <v>3223.6071527789113</v>
      </c>
      <c r="E40" s="14" t="s">
        <v>25</v>
      </c>
      <c r="F40" s="14"/>
      <c r="G40" s="14"/>
      <c r="H40" s="14"/>
      <c r="I40" s="14"/>
      <c r="J40" s="19"/>
    </row>
    <row r="41" spans="1:10" ht="12.75">
      <c r="A41" s="18"/>
      <c r="B41" s="25"/>
      <c r="C41" s="27"/>
      <c r="D41" s="28"/>
      <c r="E41" s="14"/>
      <c r="F41" s="14"/>
      <c r="G41" s="14"/>
      <c r="H41" s="14"/>
      <c r="I41" s="14"/>
      <c r="J41" s="19"/>
    </row>
    <row r="42" spans="1:10" ht="12.75">
      <c r="A42" s="18"/>
      <c r="B42" s="46" t="s">
        <v>99</v>
      </c>
      <c r="C42" s="27" t="s">
        <v>98</v>
      </c>
      <c r="D42" s="28">
        <v>0.2</v>
      </c>
      <c r="E42" s="14"/>
      <c r="F42" s="14"/>
      <c r="G42" s="14"/>
      <c r="H42" s="14"/>
      <c r="I42" s="14"/>
      <c r="J42" s="19"/>
    </row>
    <row r="43" spans="1:10" ht="12.75">
      <c r="A43" s="18"/>
      <c r="B43" s="46" t="s">
        <v>101</v>
      </c>
      <c r="C43" s="27" t="s">
        <v>100</v>
      </c>
      <c r="D43" s="28">
        <v>0.3</v>
      </c>
      <c r="E43" s="14"/>
      <c r="F43" s="14"/>
      <c r="G43" s="14"/>
      <c r="H43" s="14"/>
      <c r="I43" s="14"/>
      <c r="J43" s="19"/>
    </row>
    <row r="44" spans="1:10" ht="12.75">
      <c r="A44" s="18"/>
      <c r="B44" s="14"/>
      <c r="C44" s="14"/>
      <c r="D44" s="14"/>
      <c r="E44" s="14"/>
      <c r="F44" s="14"/>
      <c r="G44" s="14"/>
      <c r="H44" s="14"/>
      <c r="I44" s="14"/>
      <c r="J44" s="19"/>
    </row>
    <row r="45" spans="1:10" ht="12.75">
      <c r="A45" s="23" t="s">
        <v>108</v>
      </c>
      <c r="B45" s="14"/>
      <c r="C45" s="14"/>
      <c r="D45" s="14"/>
      <c r="E45" s="14"/>
      <c r="F45" s="14"/>
      <c r="G45" s="14"/>
      <c r="H45" s="14"/>
      <c r="I45" s="14"/>
      <c r="J45" s="19"/>
    </row>
    <row r="46" spans="1:10" ht="12.75">
      <c r="A46" s="18"/>
      <c r="B46" s="14"/>
      <c r="C46" s="14"/>
      <c r="D46" s="14"/>
      <c r="E46" s="14"/>
      <c r="F46" s="14"/>
      <c r="G46" s="14"/>
      <c r="H46" s="14"/>
      <c r="I46" s="14"/>
      <c r="J46" s="19"/>
    </row>
    <row r="47" spans="1:10" ht="12.75">
      <c r="A47" s="18"/>
      <c r="B47" s="14" t="s">
        <v>114</v>
      </c>
      <c r="C47" s="14"/>
      <c r="D47" s="14" t="s">
        <v>115</v>
      </c>
      <c r="E47" s="14"/>
      <c r="F47" s="14"/>
      <c r="G47" s="14"/>
      <c r="H47" s="14"/>
      <c r="I47" s="14"/>
      <c r="J47" s="19"/>
    </row>
    <row r="48" spans="1:10" ht="12.75">
      <c r="A48" s="18"/>
      <c r="B48" s="14"/>
      <c r="C48" s="14"/>
      <c r="D48" s="14"/>
      <c r="E48" s="14"/>
      <c r="F48" s="14"/>
      <c r="G48" s="14"/>
      <c r="H48" s="14"/>
      <c r="I48" s="14"/>
      <c r="J48" s="19"/>
    </row>
    <row r="49" spans="1:10" ht="12.75">
      <c r="A49" s="18"/>
      <c r="B49" s="14" t="s">
        <v>113</v>
      </c>
      <c r="C49" s="14"/>
      <c r="D49" s="14" t="s">
        <v>92</v>
      </c>
      <c r="E49" s="14"/>
      <c r="F49" s="14"/>
      <c r="G49" s="14"/>
      <c r="H49" s="14"/>
      <c r="I49" s="14"/>
      <c r="J49" s="19"/>
    </row>
    <row r="50" spans="1:10" ht="13.5" thickBot="1">
      <c r="A50" s="20"/>
      <c r="B50" s="21"/>
      <c r="C50" s="21"/>
      <c r="D50" s="21"/>
      <c r="E50" s="21"/>
      <c r="F50" s="21"/>
      <c r="G50" s="21"/>
      <c r="H50" s="21"/>
      <c r="I50" s="21"/>
      <c r="J50" s="22"/>
    </row>
    <row r="51" ht="13.5" thickBot="1"/>
    <row r="52" spans="1:10" ht="12.75">
      <c r="A52" s="26"/>
      <c r="B52" s="16"/>
      <c r="C52" s="16"/>
      <c r="D52" s="16"/>
      <c r="E52" s="16"/>
      <c r="F52" s="16"/>
      <c r="G52" s="16"/>
      <c r="H52" s="16"/>
      <c r="I52" s="16"/>
      <c r="J52" s="17"/>
    </row>
    <row r="53" spans="1:10" ht="12.75">
      <c r="A53" s="23" t="s">
        <v>109</v>
      </c>
      <c r="B53" s="14"/>
      <c r="C53" s="14"/>
      <c r="D53" s="28"/>
      <c r="E53" s="14"/>
      <c r="F53" s="14"/>
      <c r="G53" s="14"/>
      <c r="H53" s="14"/>
      <c r="I53" s="14"/>
      <c r="J53" s="19"/>
    </row>
    <row r="54" spans="1:10" ht="12.75">
      <c r="A54" s="18"/>
      <c r="B54" s="14" t="s">
        <v>110</v>
      </c>
      <c r="C54" s="47" t="s">
        <v>78</v>
      </c>
      <c r="D54" s="28">
        <v>400</v>
      </c>
      <c r="E54" s="14" t="s">
        <v>6</v>
      </c>
      <c r="F54" s="14"/>
      <c r="G54" s="14"/>
      <c r="H54" s="14"/>
      <c r="I54" s="14"/>
      <c r="J54" s="19"/>
    </row>
    <row r="55" spans="1:10" ht="12.75">
      <c r="A55" s="18"/>
      <c r="B55" s="14" t="s">
        <v>111</v>
      </c>
      <c r="C55" s="48" t="s">
        <v>79</v>
      </c>
      <c r="D55" s="28">
        <v>630</v>
      </c>
      <c r="E55" s="14" t="s">
        <v>61</v>
      </c>
      <c r="F55" s="14"/>
      <c r="G55" s="14"/>
      <c r="H55" s="14"/>
      <c r="I55" s="14"/>
      <c r="J55" s="19"/>
    </row>
    <row r="56" spans="1:10" ht="12.75">
      <c r="A56" s="18"/>
      <c r="B56" s="46" t="s">
        <v>112</v>
      </c>
      <c r="C56" s="49" t="s">
        <v>54</v>
      </c>
      <c r="D56" s="14">
        <f>D55/(D54/3600)^2</f>
        <v>51030</v>
      </c>
      <c r="E56" s="14" t="s">
        <v>80</v>
      </c>
      <c r="F56" s="14"/>
      <c r="G56" s="14"/>
      <c r="H56" s="14"/>
      <c r="I56" s="14"/>
      <c r="J56" s="19"/>
    </row>
    <row r="57" spans="1:10" ht="13.5" thickBot="1">
      <c r="A57" s="20"/>
      <c r="B57" s="21"/>
      <c r="C57" s="21"/>
      <c r="D57" s="21"/>
      <c r="E57" s="21"/>
      <c r="F57" s="21"/>
      <c r="G57" s="21"/>
      <c r="H57" s="21"/>
      <c r="I57" s="21"/>
      <c r="J57" s="22"/>
    </row>
    <row r="58" ht="13.5" thickBot="1"/>
    <row r="59" spans="1:10" ht="12.75">
      <c r="A59" s="26"/>
      <c r="B59" s="16"/>
      <c r="C59" s="16"/>
      <c r="D59" s="16"/>
      <c r="E59" s="16"/>
      <c r="F59" s="16"/>
      <c r="G59" s="16"/>
      <c r="H59" s="16"/>
      <c r="I59" s="16"/>
      <c r="J59" s="17"/>
    </row>
    <row r="60" spans="1:10" ht="12.75">
      <c r="A60" s="23" t="s">
        <v>116</v>
      </c>
      <c r="B60" s="14"/>
      <c r="C60" s="14"/>
      <c r="D60" s="14"/>
      <c r="E60" s="14"/>
      <c r="F60" s="14"/>
      <c r="G60" s="14"/>
      <c r="H60" s="14"/>
      <c r="I60" s="14"/>
      <c r="J60" s="19"/>
    </row>
    <row r="61" spans="1:10" ht="12.75">
      <c r="A61" s="18"/>
      <c r="B61" s="25"/>
      <c r="C61" s="14"/>
      <c r="D61" s="14"/>
      <c r="E61" s="14"/>
      <c r="F61" s="14"/>
      <c r="G61" s="14"/>
      <c r="H61" s="14"/>
      <c r="I61" s="14"/>
      <c r="J61" s="19"/>
    </row>
    <row r="62" spans="1:10" ht="12.75">
      <c r="A62" s="18"/>
      <c r="B62" s="14" t="s">
        <v>117</v>
      </c>
      <c r="C62" s="14" t="s">
        <v>120</v>
      </c>
      <c r="D62" s="14">
        <v>0.05</v>
      </c>
      <c r="E62" s="14" t="s">
        <v>15</v>
      </c>
      <c r="F62" s="14"/>
      <c r="G62" s="14"/>
      <c r="H62" s="14"/>
      <c r="I62" s="14"/>
      <c r="J62" s="19"/>
    </row>
    <row r="63" spans="1:10" ht="13.5" thickBot="1">
      <c r="A63" s="20"/>
      <c r="B63" s="21"/>
      <c r="C63" s="21"/>
      <c r="D63" s="21"/>
      <c r="E63" s="21"/>
      <c r="F63" s="21"/>
      <c r="G63" s="21"/>
      <c r="H63" s="21"/>
      <c r="I63" s="21"/>
      <c r="J63" s="22"/>
    </row>
    <row r="65" ht="12.75">
      <c r="B65" s="1" t="s">
        <v>86</v>
      </c>
    </row>
    <row r="103" spans="5:21" ht="12.75">
      <c r="E103" s="1" t="s">
        <v>87</v>
      </c>
      <c r="J103" s="1" t="s">
        <v>88</v>
      </c>
      <c r="P103" s="1" t="s">
        <v>89</v>
      </c>
      <c r="U103" s="1" t="s">
        <v>90</v>
      </c>
    </row>
    <row r="105" spans="3:26" ht="12.75">
      <c r="C105" s="2" t="s">
        <v>14</v>
      </c>
      <c r="E105" s="2" t="s">
        <v>16</v>
      </c>
      <c r="F105" s="3" t="s">
        <v>18</v>
      </c>
      <c r="G105" s="3" t="s">
        <v>21</v>
      </c>
      <c r="H105" s="2" t="s">
        <v>15</v>
      </c>
      <c r="J105" s="2" t="s">
        <v>24</v>
      </c>
      <c r="K105" s="6" t="s">
        <v>32</v>
      </c>
      <c r="M105" s="2" t="s">
        <v>7</v>
      </c>
      <c r="N105" s="2" t="s">
        <v>26</v>
      </c>
      <c r="O105" s="2" t="s">
        <v>27</v>
      </c>
      <c r="P105" s="2" t="s">
        <v>34</v>
      </c>
      <c r="Q105" s="2" t="s">
        <v>37</v>
      </c>
      <c r="R105" t="s">
        <v>36</v>
      </c>
      <c r="T105" s="2" t="s">
        <v>48</v>
      </c>
      <c r="U105" s="2" t="s">
        <v>49</v>
      </c>
      <c r="W105" s="2" t="s">
        <v>56</v>
      </c>
      <c r="X105" s="3" t="s">
        <v>59</v>
      </c>
      <c r="Y105" s="2" t="s">
        <v>57</v>
      </c>
      <c r="Z105" s="2" t="s">
        <v>57</v>
      </c>
    </row>
    <row r="106" spans="3:26" ht="12.75">
      <c r="C106" s="2" t="s">
        <v>15</v>
      </c>
      <c r="E106" s="2" t="s">
        <v>17</v>
      </c>
      <c r="F106" s="2" t="s">
        <v>19</v>
      </c>
      <c r="G106" s="2" t="s">
        <v>22</v>
      </c>
      <c r="H106" s="2" t="s">
        <v>22</v>
      </c>
      <c r="J106" s="2" t="s">
        <v>22</v>
      </c>
      <c r="K106" s="2" t="s">
        <v>25</v>
      </c>
      <c r="M106" s="2" t="s">
        <v>33</v>
      </c>
      <c r="N106" s="2" t="s">
        <v>11</v>
      </c>
      <c r="O106" s="2" t="s">
        <v>25</v>
      </c>
      <c r="P106" s="2" t="s">
        <v>25</v>
      </c>
      <c r="Q106" s="2" t="s">
        <v>25</v>
      </c>
      <c r="R106" s="2" t="s">
        <v>25</v>
      </c>
      <c r="U106" s="2" t="s">
        <v>50</v>
      </c>
      <c r="W106" s="2" t="s">
        <v>55</v>
      </c>
      <c r="X106" s="2" t="s">
        <v>58</v>
      </c>
      <c r="Y106" s="2" t="s">
        <v>58</v>
      </c>
      <c r="Z106" s="2" t="s">
        <v>60</v>
      </c>
    </row>
    <row r="107" spans="3:29" ht="12.75">
      <c r="C107">
        <v>0</v>
      </c>
      <c r="E107">
        <v>0</v>
      </c>
      <c r="F107">
        <v>0</v>
      </c>
      <c r="G107">
        <f>F107/D$14</f>
        <v>0</v>
      </c>
      <c r="H107">
        <f>ABS(1-G107)</f>
        <v>1</v>
      </c>
      <c r="J107" s="50">
        <f>D$22*(2*D$24/(D$23/H107+H107/D$23)-D$24+1)</f>
        <v>0.8120324189526185</v>
      </c>
      <c r="K107" s="8">
        <f>J107*D$21</f>
        <v>2337.208494664306</v>
      </c>
      <c r="M107">
        <v>0</v>
      </c>
      <c r="N107" s="8">
        <f>-0.0000121616*M107^3+0.0081879*M107^2-0.3153*M107+605.3</f>
        <v>605.3</v>
      </c>
      <c r="O107" s="8">
        <f>N107*1000/D$14</f>
        <v>1926.729741070485</v>
      </c>
      <c r="P107" s="8">
        <f>O107*G107^2</f>
        <v>0</v>
      </c>
      <c r="Q107" s="8">
        <f aca="true" t="shared" si="0" ref="Q107:Q138">IF(G107&lt;D$43,D$42*D$40*(1-G107/D$43)^2,0)</f>
        <v>644.7214305557823</v>
      </c>
      <c r="R107" s="8">
        <f>P107+Q107</f>
        <v>644.7214305557823</v>
      </c>
      <c r="T107" s="13">
        <f>D$27*D$28-1/(H107^D$29+D$31)</f>
        <v>7.173649122807019</v>
      </c>
      <c r="U107" s="8">
        <f>D$6*T107</f>
        <v>717.3649122807019</v>
      </c>
      <c r="W107" s="12">
        <f>D$9*U107^2</f>
        <v>46315117.56343492</v>
      </c>
      <c r="X107" s="12">
        <f aca="true" t="shared" si="1" ref="X107:X138">D$62*W107</f>
        <v>2315755.878171746</v>
      </c>
      <c r="Y107" s="12">
        <f>SUM(X107:X191)</f>
        <v>143189365.83635452</v>
      </c>
      <c r="Z107" s="51">
        <f>Y107/1000/3600</f>
        <v>39.77482384343181</v>
      </c>
      <c r="AB107">
        <f>(AB251-Z107)/Z107</f>
        <v>0.12340911026699913</v>
      </c>
      <c r="AC107">
        <f>AB107*100</f>
        <v>12.340911026699914</v>
      </c>
    </row>
    <row r="108" spans="3:24" ht="12.75">
      <c r="C108">
        <f aca="true" t="shared" si="2" ref="C108:C139">C107+D$62</f>
        <v>0.05</v>
      </c>
      <c r="E108" s="4">
        <f>1/D$12*(K107-R107)</f>
        <v>57.96188575714122</v>
      </c>
      <c r="F108" s="8">
        <f aca="true" t="shared" si="3" ref="F108:F139">F107+E108*D$62</f>
        <v>2.8980942878570612</v>
      </c>
      <c r="G108" s="24">
        <f>F108/D$14</f>
        <v>0.00922492062917675</v>
      </c>
      <c r="H108" s="50">
        <f aca="true" t="shared" si="4" ref="H108:H171">ABS(1-G108)</f>
        <v>0.9907750793708232</v>
      </c>
      <c r="J108" s="50">
        <f>D$22*(2*D$24/(D$23/H108+H108/D$23)-D$24+1)</f>
        <v>0.8137650359951631</v>
      </c>
      <c r="K108" s="8">
        <f>J108*D$21</f>
        <v>2342.1953488530326</v>
      </c>
      <c r="M108">
        <v>0</v>
      </c>
      <c r="N108" s="8">
        <f aca="true" t="shared" si="5" ref="N108:N171">-0.0000121616*M108^3+0.0081879*M108^2-0.3153*M108+605.3</f>
        <v>605.3</v>
      </c>
      <c r="O108" s="8">
        <f>N108*1000/D$14</f>
        <v>1926.729741070485</v>
      </c>
      <c r="P108" s="8">
        <f>O108*G108^2</f>
        <v>0.16396308369630463</v>
      </c>
      <c r="Q108" s="8">
        <f t="shared" si="0"/>
        <v>605.6810176411902</v>
      </c>
      <c r="R108" s="8">
        <f>P108+Q108</f>
        <v>605.8449807248866</v>
      </c>
      <c r="T108" s="13">
        <f>D$27*D$28-1/(H108^D$29+D$31)</f>
        <v>7.168862486749641</v>
      </c>
      <c r="U108" s="8">
        <f>D$6*T108</f>
        <v>716.8862486749641</v>
      </c>
      <c r="W108" s="12">
        <f>D$9*U108^2</f>
        <v>46253330.41853362</v>
      </c>
      <c r="X108" s="12">
        <f t="shared" si="1"/>
        <v>2312666.5209266813</v>
      </c>
    </row>
    <row r="109" spans="3:24" ht="12.75">
      <c r="C109">
        <f t="shared" si="2"/>
        <v>0.1</v>
      </c>
      <c r="E109" s="4">
        <f>1/D$12*(K108-R108)</f>
        <v>59.46405370301869</v>
      </c>
      <c r="F109" s="8">
        <f t="shared" si="3"/>
        <v>5.871296973007996</v>
      </c>
      <c r="G109" s="24">
        <f>F109/D$14</f>
        <v>0.018688918712294098</v>
      </c>
      <c r="H109" s="50">
        <f t="shared" si="4"/>
        <v>0.9813110812877059</v>
      </c>
      <c r="J109" s="50">
        <f>D$22*(2*D$24/(D$23/H109+H109/D$23)-D$24+1)</f>
        <v>0.8155761480354298</v>
      </c>
      <c r="K109" s="8">
        <f>J109*D$21</f>
        <v>2347.4081289668607</v>
      </c>
      <c r="M109">
        <v>0</v>
      </c>
      <c r="N109" s="8">
        <f t="shared" si="5"/>
        <v>605.3</v>
      </c>
      <c r="O109" s="8">
        <f>N109*1000/D$14</f>
        <v>1926.729741070485</v>
      </c>
      <c r="P109" s="8">
        <f>O109*G109^2</f>
        <v>0.6729598455650427</v>
      </c>
      <c r="Q109" s="8">
        <f t="shared" si="0"/>
        <v>566.8958491460937</v>
      </c>
      <c r="R109" s="8">
        <f>P109+Q109</f>
        <v>567.5688089916588</v>
      </c>
      <c r="T109" s="13">
        <f>D$27*D$28-1/(H109^D$29+D$31)</f>
        <v>7.163881508237525</v>
      </c>
      <c r="U109" s="8">
        <f>D$6*T109</f>
        <v>716.3881508237525</v>
      </c>
      <c r="W109" s="12">
        <f>D$9*U109^2</f>
        <v>46189078.437660806</v>
      </c>
      <c r="X109" s="12">
        <f t="shared" si="1"/>
        <v>2309453.9218830406</v>
      </c>
    </row>
    <row r="110" spans="3:24" ht="12.75">
      <c r="C110">
        <f t="shared" si="2"/>
        <v>0.15000000000000002</v>
      </c>
      <c r="E110" s="4">
        <f aca="true" t="shared" si="6" ref="E110:E160">1/D$12*(K109-R109)</f>
        <v>60.953401369013754</v>
      </c>
      <c r="F110" s="8">
        <f t="shared" si="3"/>
        <v>8.918967041458684</v>
      </c>
      <c r="G110" s="24">
        <f aca="true" t="shared" si="7" ref="G110:G160">F110/D$14</f>
        <v>0.02838995383843694</v>
      </c>
      <c r="H110" s="50">
        <f t="shared" si="4"/>
        <v>0.9716100461615631</v>
      </c>
      <c r="J110" s="50">
        <f aca="true" t="shared" si="8" ref="J110:J160">D$22*(2*D$24/(D$23/H110+H110/D$23)-D$24+1)</f>
        <v>0.8174689526869133</v>
      </c>
      <c r="K110" s="8">
        <f aca="true" t="shared" si="9" ref="K110:K160">J110*D$21</f>
        <v>2352.856038443053</v>
      </c>
      <c r="M110">
        <v>0</v>
      </c>
      <c r="N110" s="8">
        <f t="shared" si="5"/>
        <v>605.3</v>
      </c>
      <c r="O110" s="8">
        <f aca="true" t="shared" si="10" ref="O110:O160">N110*1000/D$14</f>
        <v>1926.729741070485</v>
      </c>
      <c r="P110" s="8">
        <f aca="true" t="shared" si="11" ref="P110:P160">O110*G110^2</f>
        <v>1.5529239000801334</v>
      </c>
      <c r="Q110" s="8">
        <f t="shared" si="0"/>
        <v>528.4711160958137</v>
      </c>
      <c r="R110" s="8">
        <f aca="true" t="shared" si="12" ref="R110:R160">P110+Q110</f>
        <v>530.0240399958939</v>
      </c>
      <c r="T110" s="13">
        <f aca="true" t="shared" si="13" ref="T110:T160">D$27*D$28-1/(H110^D$29+D$31)</f>
        <v>7.158700130300438</v>
      </c>
      <c r="U110" s="8">
        <f aca="true" t="shared" si="14" ref="U110:U160">D$6*T110</f>
        <v>715.8700130300438</v>
      </c>
      <c r="W110" s="12">
        <f aca="true" t="shared" si="15" ref="W110:W160">D$9*U110^2</f>
        <v>46122288.80000715</v>
      </c>
      <c r="X110" s="12">
        <f t="shared" si="1"/>
        <v>2306114.4400003576</v>
      </c>
    </row>
    <row r="111" spans="3:24" ht="12.75">
      <c r="C111">
        <f t="shared" si="2"/>
        <v>0.2</v>
      </c>
      <c r="E111" s="4">
        <f t="shared" si="6"/>
        <v>62.425753371478045</v>
      </c>
      <c r="F111" s="8">
        <f t="shared" si="3"/>
        <v>12.040254710032587</v>
      </c>
      <c r="G111" s="24">
        <f t="shared" si="7"/>
        <v>0.03832532106374322</v>
      </c>
      <c r="H111" s="50">
        <f t="shared" si="4"/>
        <v>0.9616746789362568</v>
      </c>
      <c r="J111" s="50">
        <f t="shared" si="8"/>
        <v>0.8194467439688702</v>
      </c>
      <c r="K111" s="8">
        <f t="shared" si="9"/>
        <v>2358.548558195928</v>
      </c>
      <c r="M111">
        <v>0</v>
      </c>
      <c r="N111" s="8">
        <f t="shared" si="5"/>
        <v>605.3</v>
      </c>
      <c r="O111" s="8">
        <f t="shared" si="10"/>
        <v>1926.729741070485</v>
      </c>
      <c r="P111" s="8">
        <f t="shared" si="11"/>
        <v>2.8300388976625</v>
      </c>
      <c r="Q111" s="8">
        <f t="shared" si="0"/>
        <v>490.5157954056081</v>
      </c>
      <c r="R111" s="8">
        <f t="shared" si="12"/>
        <v>493.34583430327064</v>
      </c>
      <c r="T111" s="13">
        <f t="shared" si="13"/>
        <v>7.153312260491073</v>
      </c>
      <c r="U111" s="8">
        <f t="shared" si="14"/>
        <v>715.3312260491073</v>
      </c>
      <c r="W111" s="12">
        <f t="shared" si="15"/>
        <v>46052888.66648271</v>
      </c>
      <c r="X111" s="12">
        <f t="shared" si="1"/>
        <v>2302644.4333241354</v>
      </c>
    </row>
    <row r="112" spans="3:24" ht="12.75">
      <c r="C112">
        <f t="shared" si="2"/>
        <v>0.25</v>
      </c>
      <c r="E112" s="4">
        <f t="shared" si="6"/>
        <v>63.876805612762226</v>
      </c>
      <c r="F112" s="8">
        <f t="shared" si="3"/>
        <v>15.234094990670698</v>
      </c>
      <c r="G112" s="24">
        <f t="shared" si="7"/>
        <v>0.048491630425934455</v>
      </c>
      <c r="H112" s="50">
        <f t="shared" si="4"/>
        <v>0.9515083695740656</v>
      </c>
      <c r="J112" s="50">
        <f t="shared" si="8"/>
        <v>0.8215129120530087</v>
      </c>
      <c r="K112" s="8">
        <f t="shared" si="9"/>
        <v>2364.4954458877783</v>
      </c>
      <c r="M112">
        <v>0</v>
      </c>
      <c r="N112" s="8">
        <f t="shared" si="5"/>
        <v>605.3</v>
      </c>
      <c r="O112" s="8">
        <f t="shared" si="10"/>
        <v>1926.729741070485</v>
      </c>
      <c r="P112" s="8">
        <f t="shared" si="11"/>
        <v>4.530585955394622</v>
      </c>
      <c r="Q112" s="8">
        <f t="shared" si="0"/>
        <v>453.14217067831333</v>
      </c>
      <c r="R112" s="8">
        <f t="shared" si="12"/>
        <v>457.67275663370793</v>
      </c>
      <c r="T112" s="13">
        <f t="shared" si="13"/>
        <v>7.147711784374838</v>
      </c>
      <c r="U112" s="8">
        <f t="shared" si="14"/>
        <v>714.7711784374839</v>
      </c>
      <c r="W112" s="12">
        <f t="shared" si="15"/>
        <v>45980805.37724185</v>
      </c>
      <c r="X112" s="12">
        <f t="shared" si="1"/>
        <v>2299040.2688620924</v>
      </c>
    </row>
    <row r="113" spans="3:24" ht="12.75">
      <c r="C113">
        <f t="shared" si="2"/>
        <v>0.3</v>
      </c>
      <c r="E113" s="4">
        <f t="shared" si="6"/>
        <v>65.30214689226268</v>
      </c>
      <c r="F113" s="8">
        <f t="shared" si="3"/>
        <v>18.499202335283833</v>
      </c>
      <c r="G113" s="24">
        <f t="shared" si="7"/>
        <v>0.058884789898351116</v>
      </c>
      <c r="H113" s="50">
        <f t="shared" si="4"/>
        <v>0.9411152101016489</v>
      </c>
      <c r="J113" s="50">
        <f t="shared" si="8"/>
        <v>0.8236709426757632</v>
      </c>
      <c r="K113" s="8">
        <f t="shared" si="9"/>
        <v>2370.706734237267</v>
      </c>
      <c r="M113">
        <v>0</v>
      </c>
      <c r="N113" s="8">
        <f t="shared" si="5"/>
        <v>605.3</v>
      </c>
      <c r="O113" s="8">
        <f t="shared" si="10"/>
        <v>1926.729741070485</v>
      </c>
      <c r="P113" s="8">
        <f t="shared" si="11"/>
        <v>6.680778312798725</v>
      </c>
      <c r="Q113" s="8">
        <f t="shared" si="0"/>
        <v>416.4652907213529</v>
      </c>
      <c r="R113" s="8">
        <f t="shared" si="12"/>
        <v>423.14606903415165</v>
      </c>
      <c r="T113" s="13">
        <f t="shared" si="13"/>
        <v>7.14189258001387</v>
      </c>
      <c r="U113" s="8">
        <f t="shared" si="14"/>
        <v>714.189258001387</v>
      </c>
      <c r="W113" s="12">
        <f t="shared" si="15"/>
        <v>45905966.66201145</v>
      </c>
      <c r="X113" s="12">
        <f t="shared" si="1"/>
        <v>2295298.3331005727</v>
      </c>
    </row>
    <row r="114" spans="3:24" ht="12.75">
      <c r="C114">
        <f t="shared" si="2"/>
        <v>0.35</v>
      </c>
      <c r="E114" s="4">
        <f t="shared" si="6"/>
        <v>66.6972830549012</v>
      </c>
      <c r="F114" s="8">
        <f t="shared" si="3"/>
        <v>21.834066488028895</v>
      </c>
      <c r="G114" s="24">
        <f t="shared" si="7"/>
        <v>0.06949999218733796</v>
      </c>
      <c r="H114" s="50">
        <f t="shared" si="4"/>
        <v>0.9305000078126621</v>
      </c>
      <c r="J114" s="50">
        <f t="shared" si="8"/>
        <v>0.825924416192527</v>
      </c>
      <c r="K114" s="8">
        <f t="shared" si="9"/>
        <v>2377.1927282973006</v>
      </c>
      <c r="M114">
        <v>0</v>
      </c>
      <c r="N114" s="8">
        <f t="shared" si="5"/>
        <v>605.3</v>
      </c>
      <c r="O114" s="8">
        <f t="shared" si="10"/>
        <v>1926.729741070485</v>
      </c>
      <c r="P114" s="8">
        <f t="shared" si="11"/>
        <v>9.306584239454354</v>
      </c>
      <c r="Q114" s="8">
        <f t="shared" si="0"/>
        <v>380.60236786487866</v>
      </c>
      <c r="R114" s="8">
        <f t="shared" si="12"/>
        <v>389.908952104333</v>
      </c>
      <c r="T114" s="13">
        <f t="shared" si="13"/>
        <v>7.135848533425733</v>
      </c>
      <c r="U114" s="8">
        <f t="shared" si="14"/>
        <v>713.5848533425733</v>
      </c>
      <c r="W114" s="12">
        <f t="shared" si="15"/>
        <v>45828300.862794764</v>
      </c>
      <c r="X114" s="12">
        <f t="shared" si="1"/>
        <v>2291415.0431397385</v>
      </c>
    </row>
    <row r="115" spans="3:24" ht="12.75">
      <c r="C115">
        <f t="shared" si="2"/>
        <v>0.39999999999999997</v>
      </c>
      <c r="E115" s="4">
        <f t="shared" si="6"/>
        <v>68.05766356825231</v>
      </c>
      <c r="F115" s="8">
        <f t="shared" si="3"/>
        <v>25.23694966644151</v>
      </c>
      <c r="G115" s="24">
        <f t="shared" si="7"/>
        <v>0.08033170575951051</v>
      </c>
      <c r="H115" s="50">
        <f t="shared" si="4"/>
        <v>0.9196682942404895</v>
      </c>
      <c r="J115" s="50">
        <f t="shared" si="8"/>
        <v>0.8282770062512477</v>
      </c>
      <c r="K115" s="8">
        <f t="shared" si="9"/>
        <v>2383.964001637344</v>
      </c>
      <c r="M115">
        <v>0</v>
      </c>
      <c r="N115" s="8">
        <f t="shared" si="5"/>
        <v>605.3</v>
      </c>
      <c r="O115" s="8">
        <f t="shared" si="10"/>
        <v>1926.729741070485</v>
      </c>
      <c r="P115" s="8">
        <f t="shared" si="11"/>
        <v>12.433539514782078</v>
      </c>
      <c r="Q115" s="8">
        <f t="shared" si="0"/>
        <v>345.67211932864285</v>
      </c>
      <c r="R115" s="8">
        <f t="shared" si="12"/>
        <v>358.1056588434249</v>
      </c>
      <c r="T115" s="13">
        <f t="shared" si="13"/>
        <v>7.12957355498522</v>
      </c>
      <c r="U115" s="8">
        <f t="shared" si="14"/>
        <v>712.957355498522</v>
      </c>
      <c r="W115" s="12">
        <f t="shared" si="15"/>
        <v>45747737.16835013</v>
      </c>
      <c r="X115" s="12">
        <f t="shared" si="1"/>
        <v>2287386.858417507</v>
      </c>
    </row>
    <row r="116" spans="3:24" ht="12.75">
      <c r="C116">
        <f t="shared" si="2"/>
        <v>0.44999999999999996</v>
      </c>
      <c r="E116" s="4">
        <f t="shared" si="6"/>
        <v>69.37871036965477</v>
      </c>
      <c r="F116" s="8">
        <f t="shared" si="3"/>
        <v>28.70588518492425</v>
      </c>
      <c r="G116" s="24">
        <f t="shared" si="7"/>
        <v>0.09137367046018201</v>
      </c>
      <c r="H116" s="50">
        <f t="shared" si="4"/>
        <v>0.908626329539818</v>
      </c>
      <c r="J116" s="50">
        <f t="shared" si="8"/>
        <v>0.8307324780643138</v>
      </c>
      <c r="K116" s="8">
        <f t="shared" si="9"/>
        <v>2391.031391369529</v>
      </c>
      <c r="M116">
        <v>0</v>
      </c>
      <c r="N116" s="8">
        <f t="shared" si="5"/>
        <v>605.3</v>
      </c>
      <c r="O116" s="8">
        <f t="shared" si="10"/>
        <v>1926.729741070485</v>
      </c>
      <c r="P116" s="8">
        <f t="shared" si="11"/>
        <v>16.086551096329</v>
      </c>
      <c r="Q116" s="8">
        <f t="shared" si="0"/>
        <v>311.79405609430273</v>
      </c>
      <c r="R116" s="8">
        <f t="shared" si="12"/>
        <v>327.88060719063174</v>
      </c>
      <c r="T116" s="13">
        <f t="shared" si="13"/>
        <v>7.123061596724437</v>
      </c>
      <c r="U116" s="8">
        <f t="shared" si="14"/>
        <v>712.3061596724436</v>
      </c>
      <c r="W116" s="12">
        <f t="shared" si="15"/>
        <v>45664205.85965743</v>
      </c>
      <c r="X116" s="12">
        <f t="shared" si="1"/>
        <v>2283210.2929828716</v>
      </c>
    </row>
    <row r="117" spans="3:24" ht="12.75">
      <c r="C117">
        <f t="shared" si="2"/>
        <v>0.49999999999999994</v>
      </c>
      <c r="E117" s="4">
        <f t="shared" si="6"/>
        <v>70.6558487732499</v>
      </c>
      <c r="F117" s="8">
        <f t="shared" si="3"/>
        <v>32.238677623586746</v>
      </c>
      <c r="G117" s="24">
        <f t="shared" si="7"/>
        <v>0.10261889805079816</v>
      </c>
      <c r="H117" s="50">
        <f t="shared" si="4"/>
        <v>0.8973811019492018</v>
      </c>
      <c r="J117" s="50">
        <f t="shared" si="8"/>
        <v>0.8332946862597207</v>
      </c>
      <c r="K117" s="8">
        <f t="shared" si="9"/>
        <v>2398.4059919638344</v>
      </c>
      <c r="M117">
        <v>0</v>
      </c>
      <c r="N117" s="8">
        <f t="shared" si="5"/>
        <v>605.3</v>
      </c>
      <c r="O117" s="8">
        <f t="shared" si="10"/>
        <v>1926.729741070485</v>
      </c>
      <c r="P117" s="8">
        <f t="shared" si="11"/>
        <v>20.28969388399044</v>
      </c>
      <c r="Q117" s="8">
        <f t="shared" si="0"/>
        <v>279.0877249658505</v>
      </c>
      <c r="R117" s="8">
        <f t="shared" si="12"/>
        <v>299.3774188498409</v>
      </c>
      <c r="T117" s="13">
        <f t="shared" si="13"/>
        <v>7.116306670472078</v>
      </c>
      <c r="U117" s="8">
        <f t="shared" si="14"/>
        <v>711.6306670472078</v>
      </c>
      <c r="W117" s="12">
        <f t="shared" si="15"/>
        <v>45577638.56538485</v>
      </c>
      <c r="X117" s="12">
        <f t="shared" si="1"/>
        <v>2278881.9282692424</v>
      </c>
    </row>
    <row r="118" spans="3:24" ht="12.75">
      <c r="C118">
        <f t="shared" si="2"/>
        <v>0.5499999999999999</v>
      </c>
      <c r="E118" s="4">
        <f t="shared" si="6"/>
        <v>71.88454017513675</v>
      </c>
      <c r="F118" s="8">
        <f t="shared" si="3"/>
        <v>35.832904632343585</v>
      </c>
      <c r="G118" s="24">
        <f t="shared" si="7"/>
        <v>0.11405967795155912</v>
      </c>
      <c r="H118" s="50">
        <f t="shared" si="4"/>
        <v>0.8859403220484409</v>
      </c>
      <c r="J118" s="50">
        <f t="shared" si="8"/>
        <v>0.8359675722952076</v>
      </c>
      <c r="K118" s="8">
        <f t="shared" si="9"/>
        <v>2406.0991478054043</v>
      </c>
      <c r="M118">
        <v>0</v>
      </c>
      <c r="N118" s="8">
        <f t="shared" si="5"/>
        <v>605.3</v>
      </c>
      <c r="O118" s="8">
        <f t="shared" si="10"/>
        <v>1926.729741070485</v>
      </c>
      <c r="P118" s="8">
        <f t="shared" si="11"/>
        <v>25.066002765706255</v>
      </c>
      <c r="Q118" s="8">
        <f t="shared" si="0"/>
        <v>247.67191071395328</v>
      </c>
      <c r="R118" s="8">
        <f t="shared" si="12"/>
        <v>272.73791347965954</v>
      </c>
      <c r="T118" s="13">
        <f t="shared" si="13"/>
        <v>7.109302866757428</v>
      </c>
      <c r="U118" s="8">
        <f t="shared" si="14"/>
        <v>710.9302866757428</v>
      </c>
      <c r="W118" s="12">
        <f t="shared" si="15"/>
        <v>45487968.526156835</v>
      </c>
      <c r="X118" s="12">
        <f t="shared" si="1"/>
        <v>2274398.4263078417</v>
      </c>
    </row>
    <row r="119" spans="3:24" ht="12.75">
      <c r="C119">
        <f t="shared" si="2"/>
        <v>0.6</v>
      </c>
      <c r="E119" s="4">
        <f t="shared" si="6"/>
        <v>73.06031624403235</v>
      </c>
      <c r="F119" s="8">
        <f t="shared" si="3"/>
        <v>39.4859204445452</v>
      </c>
      <c r="G119" s="24">
        <f t="shared" si="7"/>
        <v>0.12568758842565397</v>
      </c>
      <c r="H119" s="50">
        <f t="shared" si="4"/>
        <v>0.874312411574346</v>
      </c>
      <c r="J119" s="50">
        <f t="shared" si="8"/>
        <v>0.8387551614224142</v>
      </c>
      <c r="K119" s="8">
        <f t="shared" si="9"/>
        <v>2414.1224444567188</v>
      </c>
      <c r="M119">
        <v>0</v>
      </c>
      <c r="N119" s="8">
        <f t="shared" si="5"/>
        <v>605.3</v>
      </c>
      <c r="O119" s="8">
        <f t="shared" si="10"/>
        <v>1926.729741070485</v>
      </c>
      <c r="P119" s="8">
        <f t="shared" si="11"/>
        <v>30.43726238668837</v>
      </c>
      <c r="Q119" s="8">
        <f t="shared" si="0"/>
        <v>217.66380636756367</v>
      </c>
      <c r="R119" s="8">
        <f t="shared" si="12"/>
        <v>248.10106875425203</v>
      </c>
      <c r="T119" s="13">
        <f t="shared" si="13"/>
        <v>7.102044374388406</v>
      </c>
      <c r="U119" s="8">
        <f t="shared" si="14"/>
        <v>710.2044374388406</v>
      </c>
      <c r="W119" s="12">
        <f t="shared" si="15"/>
        <v>45395130.86620381</v>
      </c>
      <c r="X119" s="12">
        <f t="shared" si="1"/>
        <v>2269756.5433101906</v>
      </c>
    </row>
    <row r="120" spans="3:24" ht="12.75">
      <c r="C120">
        <f t="shared" si="2"/>
        <v>0.65</v>
      </c>
      <c r="E120" s="4">
        <f t="shared" si="6"/>
        <v>74.17881423638585</v>
      </c>
      <c r="F120" s="8">
        <f t="shared" si="3"/>
        <v>43.194861156364496</v>
      </c>
      <c r="G120" s="24">
        <f t="shared" si="7"/>
        <v>0.13749351338407023</v>
      </c>
      <c r="H120" s="50">
        <f t="shared" si="4"/>
        <v>0.8625064866159298</v>
      </c>
      <c r="J120" s="50">
        <f t="shared" si="8"/>
        <v>0.8416615591922181</v>
      </c>
      <c r="K120" s="8">
        <f t="shared" si="9"/>
        <v>2422.4876985991837</v>
      </c>
      <c r="M120">
        <v>0</v>
      </c>
      <c r="N120" s="8">
        <f t="shared" si="5"/>
        <v>605.3</v>
      </c>
      <c r="O120" s="8">
        <f t="shared" si="10"/>
        <v>1926.729741070485</v>
      </c>
      <c r="P120" s="8">
        <f t="shared" si="11"/>
        <v>36.42379731032983</v>
      </c>
      <c r="Q120" s="8">
        <f t="shared" si="0"/>
        <v>189.17816080376772</v>
      </c>
      <c r="R120" s="8">
        <f t="shared" si="12"/>
        <v>225.60195811409756</v>
      </c>
      <c r="T120" s="13">
        <f t="shared" si="13"/>
        <v>7.094525500595838</v>
      </c>
      <c r="U120" s="8">
        <f t="shared" si="14"/>
        <v>709.4525500595838</v>
      </c>
      <c r="W120" s="12">
        <f t="shared" si="15"/>
        <v>45299062.87074416</v>
      </c>
      <c r="X120" s="12">
        <f t="shared" si="1"/>
        <v>2264953.143537208</v>
      </c>
    </row>
    <row r="121" spans="3:24" ht="12.75">
      <c r="C121">
        <f t="shared" si="2"/>
        <v>0.7000000000000001</v>
      </c>
      <c r="E121" s="4">
        <f t="shared" si="6"/>
        <v>75.23581303031116</v>
      </c>
      <c r="F121" s="8">
        <f t="shared" si="3"/>
        <v>46.95665180788006</v>
      </c>
      <c r="G121" s="24">
        <f t="shared" si="7"/>
        <v>0.14946766492538188</v>
      </c>
      <c r="H121" s="50">
        <f t="shared" si="4"/>
        <v>0.8505323350746181</v>
      </c>
      <c r="J121" s="50">
        <f t="shared" si="8"/>
        <v>0.8446909474973135</v>
      </c>
      <c r="K121" s="8">
        <f t="shared" si="9"/>
        <v>2431.2069466428</v>
      </c>
      <c r="M121">
        <v>0</v>
      </c>
      <c r="N121" s="8">
        <f t="shared" si="5"/>
        <v>605.3</v>
      </c>
      <c r="O121" s="8">
        <f t="shared" si="10"/>
        <v>1926.729741070485</v>
      </c>
      <c r="P121" s="8">
        <f t="shared" si="11"/>
        <v>43.04426542583248</v>
      </c>
      <c r="Q121" s="8">
        <f t="shared" si="0"/>
        <v>162.32641375915762</v>
      </c>
      <c r="R121" s="8">
        <f t="shared" si="12"/>
        <v>205.37067918499008</v>
      </c>
      <c r="T121" s="13">
        <f t="shared" si="13"/>
        <v>7.086740691618465</v>
      </c>
      <c r="U121" s="8">
        <f t="shared" si="14"/>
        <v>708.6740691618465</v>
      </c>
      <c r="W121" s="12">
        <f t="shared" si="15"/>
        <v>45199704.26721687</v>
      </c>
      <c r="X121" s="12">
        <f t="shared" si="1"/>
        <v>2259985.2133608437</v>
      </c>
    </row>
    <row r="122" spans="3:24" ht="12.75">
      <c r="C122">
        <f t="shared" si="2"/>
        <v>0.7500000000000001</v>
      </c>
      <c r="E122" s="4">
        <f t="shared" si="6"/>
        <v>76.22726943348664</v>
      </c>
      <c r="F122" s="8">
        <f t="shared" si="3"/>
        <v>50.76801527955439</v>
      </c>
      <c r="G122" s="24">
        <f t="shared" si="7"/>
        <v>0.16159961165411904</v>
      </c>
      <c r="H122" s="50">
        <f t="shared" si="4"/>
        <v>0.8384003883458809</v>
      </c>
      <c r="J122" s="50">
        <f t="shared" si="8"/>
        <v>0.8478475801538521</v>
      </c>
      <c r="K122" s="8">
        <f t="shared" si="9"/>
        <v>2440.292432009151</v>
      </c>
      <c r="M122">
        <v>0</v>
      </c>
      <c r="N122" s="8">
        <f t="shared" si="5"/>
        <v>605.3</v>
      </c>
      <c r="O122" s="8">
        <f t="shared" si="10"/>
        <v>1926.729741070485</v>
      </c>
      <c r="P122" s="8">
        <f t="shared" si="11"/>
        <v>50.31545759688126</v>
      </c>
      <c r="Q122" s="8">
        <f t="shared" si="0"/>
        <v>137.21582920821575</v>
      </c>
      <c r="R122" s="8">
        <f t="shared" si="12"/>
        <v>187.531286805097</v>
      </c>
      <c r="T122" s="13">
        <f t="shared" si="13"/>
        <v>7.078684553584974</v>
      </c>
      <c r="U122" s="8">
        <f t="shared" si="14"/>
        <v>707.8684553584974</v>
      </c>
      <c r="W122" s="12">
        <f t="shared" si="15"/>
        <v>45096997.50824625</v>
      </c>
      <c r="X122" s="12">
        <f t="shared" si="1"/>
        <v>2254849.875412313</v>
      </c>
    </row>
    <row r="123" spans="3:24" ht="12.75">
      <c r="C123">
        <f t="shared" si="2"/>
        <v>0.8000000000000002</v>
      </c>
      <c r="E123" s="4">
        <f t="shared" si="6"/>
        <v>77.14935428781007</v>
      </c>
      <c r="F123" s="8">
        <f t="shared" si="3"/>
        <v>54.62548299394489</v>
      </c>
      <c r="G123" s="24">
        <f t="shared" si="7"/>
        <v>0.1738783127453719</v>
      </c>
      <c r="H123" s="50">
        <f t="shared" si="4"/>
        <v>0.8261216872546281</v>
      </c>
      <c r="J123" s="50">
        <f t="shared" si="8"/>
        <v>0.8511357780306045</v>
      </c>
      <c r="K123" s="8">
        <f t="shared" si="9"/>
        <v>2449.756591112054</v>
      </c>
      <c r="M123">
        <v>0</v>
      </c>
      <c r="N123" s="8">
        <f t="shared" si="5"/>
        <v>605.3</v>
      </c>
      <c r="O123" s="8">
        <f t="shared" si="10"/>
        <v>1926.729741070485</v>
      </c>
      <c r="P123" s="8">
        <f t="shared" si="11"/>
        <v>58.25210662975022</v>
      </c>
      <c r="Q123" s="8">
        <f t="shared" si="0"/>
        <v>113.94863869316274</v>
      </c>
      <c r="R123" s="8">
        <f t="shared" si="12"/>
        <v>172.20074532291295</v>
      </c>
      <c r="T123" s="13">
        <f t="shared" si="13"/>
        <v>7.070351873530887</v>
      </c>
      <c r="U123" s="8">
        <f t="shared" si="14"/>
        <v>707.0351873530888</v>
      </c>
      <c r="W123" s="12">
        <f t="shared" si="15"/>
        <v>44990888.053987555</v>
      </c>
      <c r="X123" s="12">
        <f t="shared" si="1"/>
        <v>2249544.402699378</v>
      </c>
    </row>
    <row r="124" spans="3:24" ht="12.75">
      <c r="C124">
        <f t="shared" si="2"/>
        <v>0.8500000000000002</v>
      </c>
      <c r="E124" s="4">
        <f t="shared" si="6"/>
        <v>77.99848786949113</v>
      </c>
      <c r="F124" s="8">
        <f t="shared" si="3"/>
        <v>58.52540738741945</v>
      </c>
      <c r="G124" s="24">
        <f t="shared" si="7"/>
        <v>0.18629215764349466</v>
      </c>
      <c r="H124" s="50">
        <f t="shared" si="4"/>
        <v>0.8137078423565054</v>
      </c>
      <c r="J124" s="50">
        <f t="shared" si="8"/>
        <v>0.8545599237416907</v>
      </c>
      <c r="K124" s="8">
        <f t="shared" si="9"/>
        <v>2459.612038082067</v>
      </c>
      <c r="M124">
        <v>0</v>
      </c>
      <c r="N124" s="8">
        <f t="shared" si="5"/>
        <v>605.3</v>
      </c>
      <c r="O124" s="8">
        <f t="shared" si="10"/>
        <v>1926.729741070485</v>
      </c>
      <c r="P124" s="8">
        <f t="shared" si="11"/>
        <v>66.86670866152751</v>
      </c>
      <c r="Q124" s="8">
        <f t="shared" si="0"/>
        <v>92.62120661557849</v>
      </c>
      <c r="R124" s="8">
        <f t="shared" si="12"/>
        <v>159.487915277106</v>
      </c>
      <c r="T124" s="13">
        <f t="shared" si="13"/>
        <v>7.06173764036975</v>
      </c>
      <c r="U124" s="8">
        <f t="shared" si="14"/>
        <v>706.1737640369751</v>
      </c>
      <c r="W124" s="12">
        <f t="shared" si="15"/>
        <v>44881324.65127344</v>
      </c>
      <c r="X124" s="12">
        <f t="shared" si="1"/>
        <v>2244066.232563672</v>
      </c>
    </row>
    <row r="125" spans="3:24" ht="12.75">
      <c r="C125">
        <f t="shared" si="2"/>
        <v>0.9000000000000002</v>
      </c>
      <c r="E125" s="4">
        <f t="shared" si="6"/>
        <v>78.77137406866305</v>
      </c>
      <c r="F125" s="8">
        <f t="shared" si="3"/>
        <v>62.463976090852604</v>
      </c>
      <c r="G125" s="24">
        <f t="shared" si="7"/>
        <v>0.19882901120066315</v>
      </c>
      <c r="H125" s="50">
        <f t="shared" si="4"/>
        <v>0.8011709887993368</v>
      </c>
      <c r="J125" s="50">
        <f t="shared" si="8"/>
        <v>0.8581244559274565</v>
      </c>
      <c r="K125" s="8">
        <f t="shared" si="9"/>
        <v>2469.87154830559</v>
      </c>
      <c r="M125">
        <v>0</v>
      </c>
      <c r="N125" s="8">
        <f t="shared" si="5"/>
        <v>605.3</v>
      </c>
      <c r="O125" s="8">
        <f t="shared" si="10"/>
        <v>1926.729741070485</v>
      </c>
      <c r="P125" s="8">
        <f t="shared" si="11"/>
        <v>76.16936002463754</v>
      </c>
      <c r="Q125" s="8">
        <f t="shared" si="0"/>
        <v>73.32322968754895</v>
      </c>
      <c r="R125" s="8">
        <f t="shared" si="12"/>
        <v>149.4925897121865</v>
      </c>
      <c r="T125" s="13">
        <f t="shared" si="13"/>
        <v>7.052837065619855</v>
      </c>
      <c r="U125" s="8">
        <f t="shared" si="14"/>
        <v>705.2837065619855</v>
      </c>
      <c r="W125" s="12">
        <f t="shared" si="15"/>
        <v>44768259.606763154</v>
      </c>
      <c r="X125" s="12">
        <f t="shared" si="1"/>
        <v>2238412.9803381576</v>
      </c>
    </row>
    <row r="126" spans="3:24" ht="12.75">
      <c r="C126">
        <f t="shared" si="2"/>
        <v>0.9500000000000003</v>
      </c>
      <c r="E126" s="4">
        <f t="shared" si="6"/>
        <v>79.4650328285412</v>
      </c>
      <c r="F126" s="8">
        <f t="shared" si="3"/>
        <v>66.43722773227967</v>
      </c>
      <c r="G126" s="24">
        <f t="shared" si="7"/>
        <v>0.21147626397828523</v>
      </c>
      <c r="H126" s="50">
        <f t="shared" si="4"/>
        <v>0.7885237360217148</v>
      </c>
      <c r="J126" s="50">
        <f t="shared" si="8"/>
        <v>0.861833863157575</v>
      </c>
      <c r="K126" s="8">
        <f t="shared" si="9"/>
        <v>2480.5480408766434</v>
      </c>
      <c r="M126">
        <v>0</v>
      </c>
      <c r="N126" s="8">
        <f t="shared" si="5"/>
        <v>605.3</v>
      </c>
      <c r="O126" s="8">
        <f t="shared" si="10"/>
        <v>1926.729741070485</v>
      </c>
      <c r="P126" s="8">
        <f t="shared" si="11"/>
        <v>86.1676125292519</v>
      </c>
      <c r="Q126" s="8">
        <f t="shared" si="0"/>
        <v>56.13698266975277</v>
      </c>
      <c r="R126" s="8">
        <f t="shared" si="12"/>
        <v>142.30459519900467</v>
      </c>
      <c r="T126" s="13">
        <f t="shared" si="13"/>
        <v>7.043645603670188</v>
      </c>
      <c r="U126" s="8">
        <f t="shared" si="14"/>
        <v>704.3645603670188</v>
      </c>
      <c r="W126" s="12">
        <f t="shared" si="15"/>
        <v>44651649.05109213</v>
      </c>
      <c r="X126" s="12">
        <f t="shared" si="1"/>
        <v>2232582.452554607</v>
      </c>
    </row>
    <row r="127" spans="3:24" ht="12.75">
      <c r="C127">
        <f t="shared" si="2"/>
        <v>1.0000000000000002</v>
      </c>
      <c r="E127" s="4">
        <f t="shared" si="6"/>
        <v>80.07683033142598</v>
      </c>
      <c r="F127" s="8">
        <f t="shared" si="3"/>
        <v>70.44106924885097</v>
      </c>
      <c r="G127" s="24">
        <f t="shared" si="7"/>
        <v>0.22422088735266268</v>
      </c>
      <c r="H127" s="50">
        <f t="shared" si="4"/>
        <v>0.7757791126473373</v>
      </c>
      <c r="J127" s="50">
        <f t="shared" si="8"/>
        <v>0.8656926775009213</v>
      </c>
      <c r="K127" s="8">
        <f t="shared" si="9"/>
        <v>2491.654560089551</v>
      </c>
      <c r="M127">
        <v>0</v>
      </c>
      <c r="N127" s="8">
        <f t="shared" si="5"/>
        <v>605.3</v>
      </c>
      <c r="O127" s="8">
        <f t="shared" si="10"/>
        <v>1926.729741070485</v>
      </c>
      <c r="P127" s="8">
        <f t="shared" si="11"/>
        <v>96.86634991929935</v>
      </c>
      <c r="Q127" s="8">
        <f t="shared" si="0"/>
        <v>41.136622183521695</v>
      </c>
      <c r="R127" s="8">
        <f t="shared" si="12"/>
        <v>138.00297210282105</v>
      </c>
      <c r="T127" s="13">
        <f t="shared" si="13"/>
        <v>7.034158971352616</v>
      </c>
      <c r="U127" s="8">
        <f t="shared" si="14"/>
        <v>703.4158971352616</v>
      </c>
      <c r="W127" s="12">
        <f t="shared" si="15"/>
        <v>44531453.19083445</v>
      </c>
      <c r="X127" s="12">
        <f t="shared" si="1"/>
        <v>2226572.6595417224</v>
      </c>
    </row>
    <row r="128" spans="3:24" ht="12.75">
      <c r="C128">
        <f t="shared" si="2"/>
        <v>1.0500000000000003</v>
      </c>
      <c r="E128" s="4">
        <f t="shared" si="6"/>
        <v>80.60450643790172</v>
      </c>
      <c r="F128" s="8">
        <f t="shared" si="3"/>
        <v>74.47129457074605</v>
      </c>
      <c r="G128" s="24">
        <f t="shared" si="7"/>
        <v>0.23704949298773725</v>
      </c>
      <c r="H128" s="50">
        <f t="shared" si="4"/>
        <v>0.7629505070122627</v>
      </c>
      <c r="J128" s="50">
        <f t="shared" si="8"/>
        <v>0.8697054678181659</v>
      </c>
      <c r="K128" s="8">
        <f t="shared" si="9"/>
        <v>2503.204256133544</v>
      </c>
      <c r="M128">
        <v>0</v>
      </c>
      <c r="N128" s="8">
        <f t="shared" si="5"/>
        <v>605.3</v>
      </c>
      <c r="O128" s="8">
        <f t="shared" si="10"/>
        <v>1926.729741070485</v>
      </c>
      <c r="P128" s="8">
        <f t="shared" si="11"/>
        <v>108.26768800164642</v>
      </c>
      <c r="Q128" s="8">
        <f t="shared" si="0"/>
        <v>28.387559769279214</v>
      </c>
      <c r="R128" s="8">
        <f t="shared" si="12"/>
        <v>136.65524777092563</v>
      </c>
      <c r="T128" s="13">
        <f t="shared" si="13"/>
        <v>7.024373166571856</v>
      </c>
      <c r="U128" s="8">
        <f t="shared" si="14"/>
        <v>702.4373166571855</v>
      </c>
      <c r="W128" s="12">
        <f t="shared" si="15"/>
        <v>44407636.54492924</v>
      </c>
      <c r="X128" s="12">
        <f t="shared" si="1"/>
        <v>2220381.8272464625</v>
      </c>
    </row>
    <row r="129" spans="3:24" ht="12.75">
      <c r="C129">
        <f t="shared" si="2"/>
        <v>1.1000000000000003</v>
      </c>
      <c r="E129" s="4">
        <f t="shared" si="6"/>
        <v>81.04619891652801</v>
      </c>
      <c r="F129" s="8">
        <f t="shared" si="3"/>
        <v>78.52360451657245</v>
      </c>
      <c r="G129" s="24">
        <f t="shared" si="7"/>
        <v>0.24994839616411166</v>
      </c>
      <c r="H129" s="50">
        <f t="shared" si="4"/>
        <v>0.7500516038358883</v>
      </c>
      <c r="J129" s="50">
        <f t="shared" si="8"/>
        <v>0.8738768328453508</v>
      </c>
      <c r="K129" s="8">
        <f t="shared" si="9"/>
        <v>2515.2103651857624</v>
      </c>
      <c r="M129">
        <v>0</v>
      </c>
      <c r="N129" s="8">
        <f t="shared" si="5"/>
        <v>605.3</v>
      </c>
      <c r="O129" s="8">
        <f t="shared" si="10"/>
        <v>1926.729741070485</v>
      </c>
      <c r="P129" s="8">
        <f t="shared" si="11"/>
        <v>120.3709006250219</v>
      </c>
      <c r="Q129" s="8">
        <f t="shared" si="0"/>
        <v>17.945914479375435</v>
      </c>
      <c r="R129" s="8">
        <f t="shared" si="12"/>
        <v>138.31681510439734</v>
      </c>
      <c r="T129" s="13">
        <f t="shared" si="13"/>
        <v>7.014284485730992</v>
      </c>
      <c r="U129" s="8">
        <f t="shared" si="14"/>
        <v>701.4284485730992</v>
      </c>
      <c r="W129" s="12">
        <f t="shared" si="15"/>
        <v>44280168.16208984</v>
      </c>
      <c r="X129" s="12">
        <f t="shared" si="1"/>
        <v>2214008.408104492</v>
      </c>
    </row>
    <row r="130" spans="3:24" ht="12.75">
      <c r="C130">
        <f t="shared" si="2"/>
        <v>1.1500000000000004</v>
      </c>
      <c r="E130" s="4">
        <f t="shared" si="6"/>
        <v>81.40046404388235</v>
      </c>
      <c r="F130" s="8">
        <f t="shared" si="3"/>
        <v>82.59362771876657</v>
      </c>
      <c r="G130" s="24">
        <f t="shared" si="7"/>
        <v>0.26290368238666967</v>
      </c>
      <c r="H130" s="50">
        <f t="shared" si="4"/>
        <v>0.7370963176133303</v>
      </c>
      <c r="J130" s="50">
        <f t="shared" si="8"/>
        <v>0.8782113941498482</v>
      </c>
      <c r="K130" s="8">
        <f t="shared" si="9"/>
        <v>2527.686189136956</v>
      </c>
      <c r="M130">
        <v>0</v>
      </c>
      <c r="N130" s="8">
        <f t="shared" si="5"/>
        <v>605.3</v>
      </c>
      <c r="O130" s="8">
        <f t="shared" si="10"/>
        <v>1926.729741070485</v>
      </c>
      <c r="P130" s="8">
        <f t="shared" si="11"/>
        <v>133.17237330117416</v>
      </c>
      <c r="Q130" s="8">
        <f t="shared" si="0"/>
        <v>9.858054152716162</v>
      </c>
      <c r="R130" s="8">
        <f t="shared" si="12"/>
        <v>143.03042745389033</v>
      </c>
      <c r="T130" s="13">
        <f t="shared" si="13"/>
        <v>7.003889539678281</v>
      </c>
      <c r="U130" s="8">
        <f t="shared" si="14"/>
        <v>700.3889539678281</v>
      </c>
      <c r="W130" s="12">
        <f t="shared" si="15"/>
        <v>44149021.81561336</v>
      </c>
      <c r="X130" s="12">
        <f t="shared" si="1"/>
        <v>2207451.090780668</v>
      </c>
    </row>
    <row r="131" spans="3:24" ht="12.75">
      <c r="C131">
        <f t="shared" si="2"/>
        <v>1.2000000000000004</v>
      </c>
      <c r="E131" s="4">
        <f t="shared" si="6"/>
        <v>81.66629320832416</v>
      </c>
      <c r="F131" s="8">
        <f t="shared" si="3"/>
        <v>86.67694237918278</v>
      </c>
      <c r="G131" s="24">
        <f t="shared" si="7"/>
        <v>0.2759012766347665</v>
      </c>
      <c r="H131" s="50">
        <f t="shared" si="4"/>
        <v>0.7240987233652335</v>
      </c>
      <c r="J131" s="50">
        <f t="shared" si="8"/>
        <v>0.8827137890540143</v>
      </c>
      <c r="K131" s="8">
        <f t="shared" si="9"/>
        <v>2540.6450752241926</v>
      </c>
      <c r="M131">
        <v>0</v>
      </c>
      <c r="N131" s="8">
        <f t="shared" si="5"/>
        <v>605.3</v>
      </c>
      <c r="O131" s="8">
        <f t="shared" si="10"/>
        <v>1926.729741070485</v>
      </c>
      <c r="P131" s="8">
        <f t="shared" si="11"/>
        <v>146.66558582362526</v>
      </c>
      <c r="Q131" s="8">
        <f t="shared" si="0"/>
        <v>4.160233144167204</v>
      </c>
      <c r="R131" s="8">
        <f t="shared" si="12"/>
        <v>150.82581896779246</v>
      </c>
      <c r="T131" s="13">
        <f t="shared" si="13"/>
        <v>6.9931852678913655</v>
      </c>
      <c r="U131" s="8">
        <f t="shared" si="14"/>
        <v>699.3185267891365</v>
      </c>
      <c r="W131" s="12">
        <f t="shared" si="15"/>
        <v>44014176.17194754</v>
      </c>
      <c r="X131" s="12">
        <f t="shared" si="1"/>
        <v>2200708.808597377</v>
      </c>
    </row>
    <row r="132" spans="3:24" ht="12.75">
      <c r="C132">
        <f t="shared" si="2"/>
        <v>1.2500000000000004</v>
      </c>
      <c r="E132" s="4">
        <f t="shared" si="6"/>
        <v>81.84312521426027</v>
      </c>
      <c r="F132" s="8">
        <f t="shared" si="3"/>
        <v>90.76909863989579</v>
      </c>
      <c r="G132" s="24">
        <f t="shared" si="7"/>
        <v>0.28892701457070497</v>
      </c>
      <c r="H132" s="50">
        <f t="shared" si="4"/>
        <v>0.711072985429295</v>
      </c>
      <c r="J132" s="50">
        <f t="shared" si="8"/>
        <v>0.8873886636364192</v>
      </c>
      <c r="K132" s="8">
        <f t="shared" si="9"/>
        <v>2554.1003958868578</v>
      </c>
      <c r="M132">
        <v>0</v>
      </c>
      <c r="N132" s="8">
        <f t="shared" si="5"/>
        <v>605.3</v>
      </c>
      <c r="O132" s="8">
        <f t="shared" si="10"/>
        <v>1926.729741070485</v>
      </c>
      <c r="P132" s="8">
        <f t="shared" si="11"/>
        <v>160.8411247593602</v>
      </c>
      <c r="Q132" s="8">
        <f t="shared" si="0"/>
        <v>0.878332704386947</v>
      </c>
      <c r="R132" s="8">
        <f t="shared" si="12"/>
        <v>161.71945746374715</v>
      </c>
      <c r="T132" s="13">
        <f t="shared" si="13"/>
        <v>6.9821689506078615</v>
      </c>
      <c r="U132" s="8">
        <f t="shared" si="14"/>
        <v>698.2168950607861</v>
      </c>
      <c r="W132" s="12">
        <f t="shared" si="15"/>
        <v>43875614.92934923</v>
      </c>
      <c r="X132" s="12">
        <f t="shared" si="1"/>
        <v>2193780.7464674613</v>
      </c>
    </row>
    <row r="133" spans="3:24" ht="12.75">
      <c r="C133">
        <f t="shared" si="2"/>
        <v>1.3000000000000005</v>
      </c>
      <c r="E133" s="4">
        <f t="shared" si="6"/>
        <v>81.93085405558598</v>
      </c>
      <c r="F133" s="8">
        <f t="shared" si="3"/>
        <v>94.86564134267509</v>
      </c>
      <c r="G133" s="24">
        <f t="shared" si="7"/>
        <v>0.3019667149853921</v>
      </c>
      <c r="H133" s="50">
        <f t="shared" si="4"/>
        <v>0.6980332850146078</v>
      </c>
      <c r="J133" s="50">
        <f t="shared" si="8"/>
        <v>0.892240665935638</v>
      </c>
      <c r="K133" s="8">
        <f t="shared" si="9"/>
        <v>2568.0655292056626</v>
      </c>
      <c r="M133">
        <v>0</v>
      </c>
      <c r="N133" s="8">
        <f t="shared" si="5"/>
        <v>605.3</v>
      </c>
      <c r="O133" s="8">
        <f t="shared" si="10"/>
        <v>1926.729741070485</v>
      </c>
      <c r="P133" s="8">
        <f t="shared" si="11"/>
        <v>175.6867261777449</v>
      </c>
      <c r="Q133" s="8">
        <f t="shared" si="0"/>
        <v>0</v>
      </c>
      <c r="R133" s="8">
        <f t="shared" si="12"/>
        <v>175.6867261777449</v>
      </c>
      <c r="T133" s="13">
        <f t="shared" si="13"/>
        <v>6.970838218606925</v>
      </c>
      <c r="U133" s="8">
        <f t="shared" si="14"/>
        <v>697.0838218606925</v>
      </c>
      <c r="W133" s="12">
        <f t="shared" si="15"/>
        <v>43733326.92299187</v>
      </c>
      <c r="X133" s="12">
        <f t="shared" si="1"/>
        <v>2186666.3461495936</v>
      </c>
    </row>
    <row r="134" spans="3:24" ht="12.75">
      <c r="C134">
        <f t="shared" si="2"/>
        <v>1.3500000000000005</v>
      </c>
      <c r="E134" s="4">
        <f t="shared" si="6"/>
        <v>81.93078092561362</v>
      </c>
      <c r="F134" s="8">
        <f t="shared" si="3"/>
        <v>98.96218038895577</v>
      </c>
      <c r="G134" s="24">
        <f t="shared" si="7"/>
        <v>0.31500640376108274</v>
      </c>
      <c r="H134" s="50">
        <f t="shared" si="4"/>
        <v>0.6849935962389173</v>
      </c>
      <c r="J134" s="50">
        <f t="shared" si="8"/>
        <v>0.897274498891053</v>
      </c>
      <c r="K134" s="8">
        <f t="shared" si="9"/>
        <v>2582.554011277957</v>
      </c>
      <c r="M134">
        <v>0</v>
      </c>
      <c r="N134" s="8">
        <f t="shared" si="5"/>
        <v>605.3</v>
      </c>
      <c r="O134" s="8">
        <f t="shared" si="10"/>
        <v>1926.729741070485</v>
      </c>
      <c r="P134" s="8">
        <f t="shared" si="11"/>
        <v>191.1875317763982</v>
      </c>
      <c r="Q134" s="8">
        <f t="shared" si="0"/>
        <v>0</v>
      </c>
      <c r="R134" s="8">
        <f t="shared" si="12"/>
        <v>191.1875317763982</v>
      </c>
      <c r="T134" s="13">
        <f t="shared" si="13"/>
        <v>6.959190923557429</v>
      </c>
      <c r="U134" s="8">
        <f t="shared" si="14"/>
        <v>695.9190923557429</v>
      </c>
      <c r="W134" s="12">
        <f t="shared" si="15"/>
        <v>43587304.4794717</v>
      </c>
      <c r="X134" s="12">
        <f t="shared" si="1"/>
        <v>2179365.223973585</v>
      </c>
    </row>
    <row r="135" spans="3:24" ht="12.75">
      <c r="C135">
        <f t="shared" si="2"/>
        <v>1.4000000000000006</v>
      </c>
      <c r="E135" s="4">
        <f t="shared" si="6"/>
        <v>81.89611231169722</v>
      </c>
      <c r="F135" s="8">
        <f t="shared" si="3"/>
        <v>103.05698600454063</v>
      </c>
      <c r="G135" s="24">
        <f t="shared" si="7"/>
        <v>0.32804057485549837</v>
      </c>
      <c r="H135" s="50">
        <f t="shared" si="4"/>
        <v>0.6719594251445016</v>
      </c>
      <c r="J135" s="50">
        <f t="shared" si="8"/>
        <v>0.9024982700590902</v>
      </c>
      <c r="K135" s="8">
        <f t="shared" si="9"/>
        <v>2597.5891774402476</v>
      </c>
      <c r="M135">
        <v>0</v>
      </c>
      <c r="N135" s="8">
        <f t="shared" si="5"/>
        <v>605.3</v>
      </c>
      <c r="O135" s="8">
        <f t="shared" si="10"/>
        <v>1926.729741070485</v>
      </c>
      <c r="P135" s="8">
        <f t="shared" si="11"/>
        <v>207.33657960356206</v>
      </c>
      <c r="Q135" s="8">
        <f t="shared" si="0"/>
        <v>0</v>
      </c>
      <c r="R135" s="8">
        <f t="shared" si="12"/>
        <v>207.33657960356206</v>
      </c>
      <c r="T135" s="13">
        <f t="shared" si="13"/>
        <v>6.947217493548324</v>
      </c>
      <c r="U135" s="8">
        <f t="shared" si="14"/>
        <v>694.7217493548325</v>
      </c>
      <c r="W135" s="12">
        <f t="shared" si="15"/>
        <v>43437447.81239748</v>
      </c>
      <c r="X135" s="12">
        <f t="shared" si="1"/>
        <v>2171872.390619874</v>
      </c>
    </row>
    <row r="136" spans="3:24" ht="12.75">
      <c r="C136">
        <f t="shared" si="2"/>
        <v>1.4500000000000006</v>
      </c>
      <c r="E136" s="4">
        <f t="shared" si="6"/>
        <v>81.85796567933855</v>
      </c>
      <c r="F136" s="8">
        <f t="shared" si="3"/>
        <v>107.14988428850756</v>
      </c>
      <c r="G136" s="24">
        <f t="shared" si="7"/>
        <v>0.34106867472481184</v>
      </c>
      <c r="H136" s="50">
        <f t="shared" si="4"/>
        <v>0.6589313252751882</v>
      </c>
      <c r="J136" s="50">
        <f t="shared" si="8"/>
        <v>0.9079226326518473</v>
      </c>
      <c r="K136" s="8">
        <f t="shared" si="9"/>
        <v>2613.2016899878167</v>
      </c>
      <c r="M136">
        <v>0</v>
      </c>
      <c r="N136" s="8">
        <f t="shared" si="5"/>
        <v>605.3</v>
      </c>
      <c r="O136" s="8">
        <f t="shared" si="10"/>
        <v>1926.729741070485</v>
      </c>
      <c r="P136" s="8">
        <f t="shared" si="11"/>
        <v>224.132310735197</v>
      </c>
      <c r="Q136" s="8">
        <f t="shared" si="0"/>
        <v>0</v>
      </c>
      <c r="R136" s="8">
        <f t="shared" si="12"/>
        <v>224.132310735197</v>
      </c>
      <c r="T136" s="13">
        <f t="shared" si="13"/>
        <v>6.934903238812305</v>
      </c>
      <c r="U136" s="8">
        <f t="shared" si="14"/>
        <v>693.4903238812306</v>
      </c>
      <c r="W136" s="12">
        <f t="shared" si="15"/>
        <v>43283594.638520464</v>
      </c>
      <c r="X136" s="12">
        <f t="shared" si="1"/>
        <v>2164179.7319260235</v>
      </c>
    </row>
    <row r="137" spans="3:24" ht="12.75">
      <c r="C137">
        <f t="shared" si="2"/>
        <v>1.5000000000000007</v>
      </c>
      <c r="E137" s="4">
        <f t="shared" si="6"/>
        <v>81.81744449495274</v>
      </c>
      <c r="F137" s="8">
        <f t="shared" si="3"/>
        <v>111.2407565132552</v>
      </c>
      <c r="G137" s="24">
        <f t="shared" si="7"/>
        <v>0.3540903254473304</v>
      </c>
      <c r="H137" s="50">
        <f t="shared" si="4"/>
        <v>0.6459096745526696</v>
      </c>
      <c r="J137" s="50">
        <f t="shared" si="8"/>
        <v>0.9135591225962952</v>
      </c>
      <c r="K137" s="8">
        <f t="shared" si="9"/>
        <v>2629.4247518641464</v>
      </c>
      <c r="M137">
        <v>0</v>
      </c>
      <c r="N137" s="8">
        <f t="shared" si="5"/>
        <v>605.3</v>
      </c>
      <c r="O137" s="8">
        <f t="shared" si="10"/>
        <v>1926.729741070485</v>
      </c>
      <c r="P137" s="8">
        <f t="shared" si="11"/>
        <v>241.57329512140157</v>
      </c>
      <c r="Q137" s="8">
        <f t="shared" si="0"/>
        <v>0</v>
      </c>
      <c r="R137" s="8">
        <f t="shared" si="12"/>
        <v>241.57329512140157</v>
      </c>
      <c r="T137" s="13">
        <f t="shared" si="13"/>
        <v>6.922232351151801</v>
      </c>
      <c r="U137" s="8">
        <f t="shared" si="14"/>
        <v>692.2232351151802</v>
      </c>
      <c r="W137" s="12">
        <f t="shared" si="15"/>
        <v>43125570.65099934</v>
      </c>
      <c r="X137" s="12">
        <f t="shared" si="1"/>
        <v>2156278.532549967</v>
      </c>
    </row>
    <row r="138" spans="3:24" ht="12.75">
      <c r="C138">
        <f t="shared" si="2"/>
        <v>1.5500000000000007</v>
      </c>
      <c r="E138" s="4">
        <f t="shared" si="6"/>
        <v>81.77573481995701</v>
      </c>
      <c r="F138" s="8">
        <f t="shared" si="3"/>
        <v>115.32954325425305</v>
      </c>
      <c r="G138" s="24">
        <f t="shared" si="7"/>
        <v>0.36710533786889854</v>
      </c>
      <c r="H138" s="50">
        <f t="shared" si="4"/>
        <v>0.6328946621311015</v>
      </c>
      <c r="J138" s="50">
        <f t="shared" si="8"/>
        <v>0.9194202572574878</v>
      </c>
      <c r="K138" s="8">
        <f t="shared" si="9"/>
        <v>2646.2943908080933</v>
      </c>
      <c r="M138">
        <v>0</v>
      </c>
      <c r="N138" s="8">
        <f t="shared" si="5"/>
        <v>605.3</v>
      </c>
      <c r="O138" s="8">
        <f t="shared" si="10"/>
        <v>1926.729741070485</v>
      </c>
      <c r="P138" s="8">
        <f t="shared" si="11"/>
        <v>259.6582943561371</v>
      </c>
      <c r="Q138" s="8">
        <f t="shared" si="0"/>
        <v>0</v>
      </c>
      <c r="R138" s="8">
        <f t="shared" si="12"/>
        <v>259.6582943561371</v>
      </c>
      <c r="T138" s="13">
        <f t="shared" si="13"/>
        <v>6.909187784620302</v>
      </c>
      <c r="U138" s="8">
        <f t="shared" si="14"/>
        <v>690.9187784620302</v>
      </c>
      <c r="W138" s="12">
        <f t="shared" si="15"/>
        <v>42963188.258831754</v>
      </c>
      <c r="X138" s="12">
        <f t="shared" si="1"/>
        <v>2148159.4129415876</v>
      </c>
    </row>
    <row r="139" spans="3:24" ht="12.75">
      <c r="C139">
        <f t="shared" si="2"/>
        <v>1.6000000000000008</v>
      </c>
      <c r="E139" s="4">
        <f t="shared" si="6"/>
        <v>81.73411289219028</v>
      </c>
      <c r="F139" s="8">
        <f t="shared" si="3"/>
        <v>119.41624889886256</v>
      </c>
      <c r="G139" s="24">
        <f t="shared" si="7"/>
        <v>0.3801137259549216</v>
      </c>
      <c r="H139" s="50">
        <f t="shared" si="4"/>
        <v>0.6198862740450783</v>
      </c>
      <c r="J139" s="50">
        <f t="shared" si="8"/>
        <v>0.925519648055696</v>
      </c>
      <c r="K139" s="8">
        <f t="shared" si="9"/>
        <v>2663.8497834908594</v>
      </c>
      <c r="M139">
        <v>0</v>
      </c>
      <c r="N139" s="8">
        <f t="shared" si="5"/>
        <v>605.3</v>
      </c>
      <c r="O139" s="8">
        <f t="shared" si="10"/>
        <v>1926.729741070485</v>
      </c>
      <c r="P139" s="8">
        <f t="shared" si="11"/>
        <v>278.3863301066721</v>
      </c>
      <c r="Q139" s="8">
        <f aca="true" t="shared" si="16" ref="Q139:Q170">IF(G139&lt;D$43,D$42*D$40*(1-G139/D$43)^2,0)</f>
        <v>0</v>
      </c>
      <c r="R139" s="8">
        <f t="shared" si="12"/>
        <v>278.3863301066721</v>
      </c>
      <c r="T139" s="13">
        <f t="shared" si="13"/>
        <v>6.895751120147225</v>
      </c>
      <c r="U139" s="8">
        <f t="shared" si="14"/>
        <v>689.5751120147225</v>
      </c>
      <c r="W139" s="12">
        <f t="shared" si="15"/>
        <v>42796245.159910545</v>
      </c>
      <c r="X139" s="12">
        <f aca="true" t="shared" si="17" ref="X139:X170">D$62*W139</f>
        <v>2139812.2579955272</v>
      </c>
    </row>
    <row r="140" spans="3:24" ht="12.75">
      <c r="C140">
        <f aca="true" t="shared" si="18" ref="C140:C171">C139+D$62</f>
        <v>1.6500000000000008</v>
      </c>
      <c r="E140" s="4">
        <f t="shared" si="6"/>
        <v>81.6939538830201</v>
      </c>
      <c r="F140" s="8">
        <f aca="true" t="shared" si="19" ref="F140:F171">F139+E140*D$62</f>
        <v>123.50094659301357</v>
      </c>
      <c r="G140" s="24">
        <f t="shared" si="7"/>
        <v>0.3931157225361256</v>
      </c>
      <c r="H140" s="50">
        <f t="shared" si="4"/>
        <v>0.6068842774638744</v>
      </c>
      <c r="J140" s="50">
        <f t="shared" si="8"/>
        <v>0.9318721293453258</v>
      </c>
      <c r="K140" s="8">
        <f t="shared" si="9"/>
        <v>2682.133626457953</v>
      </c>
      <c r="M140">
        <v>0</v>
      </c>
      <c r="N140" s="8">
        <f t="shared" si="5"/>
        <v>605.3</v>
      </c>
      <c r="O140" s="8">
        <f t="shared" si="10"/>
        <v>1926.729741070485</v>
      </c>
      <c r="P140" s="8">
        <f t="shared" si="11"/>
        <v>297.75675889771566</v>
      </c>
      <c r="Q140" s="8">
        <f t="shared" si="16"/>
        <v>0</v>
      </c>
      <c r="R140" s="8">
        <f t="shared" si="12"/>
        <v>297.75675889771566</v>
      </c>
      <c r="T140" s="13">
        <f t="shared" si="13"/>
        <v>6.881902411473146</v>
      </c>
      <c r="U140" s="8">
        <f t="shared" si="14"/>
        <v>688.1902411473146</v>
      </c>
      <c r="W140" s="12">
        <f t="shared" si="15"/>
        <v>42624522.72093591</v>
      </c>
      <c r="X140" s="12">
        <f t="shared" si="17"/>
        <v>2131226.1360467956</v>
      </c>
    </row>
    <row r="141" spans="3:24" ht="12.75">
      <c r="C141">
        <f t="shared" si="18"/>
        <v>1.7000000000000008</v>
      </c>
      <c r="E141" s="4">
        <f t="shared" si="6"/>
        <v>81.65674203973416</v>
      </c>
      <c r="F141" s="8">
        <f t="shared" si="19"/>
        <v>127.58378369500028</v>
      </c>
      <c r="G141" s="24">
        <f t="shared" si="7"/>
        <v>0.4061117966685291</v>
      </c>
      <c r="H141" s="50">
        <f t="shared" si="4"/>
        <v>0.593888203331471</v>
      </c>
      <c r="J141" s="50">
        <f t="shared" si="8"/>
        <v>0.938493906400602</v>
      </c>
      <c r="K141" s="8">
        <f t="shared" si="9"/>
        <v>2701.1925620646457</v>
      </c>
      <c r="M141">
        <v>0</v>
      </c>
      <c r="N141" s="8">
        <f t="shared" si="5"/>
        <v>605.3</v>
      </c>
      <c r="O141" s="8">
        <f t="shared" si="10"/>
        <v>1926.729741070485</v>
      </c>
      <c r="P141" s="8">
        <f t="shared" si="11"/>
        <v>317.7693540768772</v>
      </c>
      <c r="Q141" s="8">
        <f t="shared" si="16"/>
        <v>0</v>
      </c>
      <c r="R141" s="8">
        <f t="shared" si="12"/>
        <v>317.7693540768772</v>
      </c>
      <c r="T141" s="13">
        <f t="shared" si="13"/>
        <v>6.867620009247756</v>
      </c>
      <c r="U141" s="8">
        <f t="shared" si="14"/>
        <v>686.7620009247756</v>
      </c>
      <c r="W141" s="12">
        <f t="shared" si="15"/>
        <v>42447784.13227814</v>
      </c>
      <c r="X141" s="12">
        <f t="shared" si="17"/>
        <v>2122389.206613907</v>
      </c>
    </row>
    <row r="142" spans="3:24" ht="12.75">
      <c r="C142">
        <f t="shared" si="18"/>
        <v>1.7500000000000009</v>
      </c>
      <c r="E142" s="4">
        <f t="shared" si="6"/>
        <v>81.62408246533452</v>
      </c>
      <c r="F142" s="8">
        <f t="shared" si="19"/>
        <v>131.664987818267</v>
      </c>
      <c r="G142" s="24">
        <f t="shared" si="7"/>
        <v>0.41910267286822755</v>
      </c>
      <c r="H142" s="50">
        <f t="shared" si="4"/>
        <v>0.5808973271317724</v>
      </c>
      <c r="J142" s="50">
        <f t="shared" si="8"/>
        <v>0.945402725941828</v>
      </c>
      <c r="K142" s="8">
        <f t="shared" si="9"/>
        <v>2721.0776692881764</v>
      </c>
      <c r="M142">
        <v>0</v>
      </c>
      <c r="N142" s="8">
        <f t="shared" si="5"/>
        <v>605.3</v>
      </c>
      <c r="O142" s="8">
        <f t="shared" si="10"/>
        <v>1926.729741070485</v>
      </c>
      <c r="P142" s="8">
        <f t="shared" si="11"/>
        <v>338.42439594718377</v>
      </c>
      <c r="Q142" s="8">
        <f t="shared" si="16"/>
        <v>0</v>
      </c>
      <c r="R142" s="8">
        <f t="shared" si="12"/>
        <v>338.42439594718377</v>
      </c>
      <c r="T142" s="13">
        <f t="shared" si="13"/>
        <v>6.852880359510846</v>
      </c>
      <c r="U142" s="8">
        <f t="shared" si="14"/>
        <v>685.2880359510846</v>
      </c>
      <c r="W142" s="12">
        <f t="shared" si="15"/>
        <v>42265772.29959255</v>
      </c>
      <c r="X142" s="12">
        <f t="shared" si="17"/>
        <v>2113288.6149796275</v>
      </c>
    </row>
    <row r="143" spans="3:24" ht="12.75">
      <c r="C143">
        <f t="shared" si="18"/>
        <v>1.800000000000001</v>
      </c>
      <c r="E143" s="4">
        <f t="shared" si="6"/>
        <v>81.59771484044495</v>
      </c>
      <c r="F143" s="8">
        <f t="shared" si="19"/>
        <v>135.74487356028925</v>
      </c>
      <c r="G143" s="24">
        <f t="shared" si="7"/>
        <v>0.4320893525300873</v>
      </c>
      <c r="H143" s="50">
        <f t="shared" si="4"/>
        <v>0.5679106474699127</v>
      </c>
      <c r="J143" s="50">
        <f t="shared" si="8"/>
        <v>0.9526180733665177</v>
      </c>
      <c r="K143" s="8">
        <f t="shared" si="9"/>
        <v>2741.8450314024753</v>
      </c>
      <c r="M143">
        <v>0</v>
      </c>
      <c r="N143" s="8">
        <f t="shared" si="5"/>
        <v>605.3</v>
      </c>
      <c r="O143" s="8">
        <f t="shared" si="10"/>
        <v>1926.729741070485</v>
      </c>
      <c r="P143" s="8">
        <f t="shared" si="11"/>
        <v>359.7227712453723</v>
      </c>
      <c r="Q143" s="8">
        <f t="shared" si="16"/>
        <v>0</v>
      </c>
      <c r="R143" s="8">
        <f t="shared" si="12"/>
        <v>359.7227712453723</v>
      </c>
      <c r="T143" s="13">
        <f t="shared" si="13"/>
        <v>6.837657771996167</v>
      </c>
      <c r="U143" s="8">
        <f t="shared" si="14"/>
        <v>683.7657771996167</v>
      </c>
      <c r="W143" s="12">
        <f t="shared" si="15"/>
        <v>42078207.42624562</v>
      </c>
      <c r="X143" s="12">
        <f t="shared" si="17"/>
        <v>2103910.371312281</v>
      </c>
    </row>
    <row r="144" spans="3:24" ht="12.75">
      <c r="C144">
        <f t="shared" si="18"/>
        <v>1.850000000000001</v>
      </c>
      <c r="E144" s="4">
        <f t="shared" si="6"/>
        <v>81.57952945743503</v>
      </c>
      <c r="F144" s="8">
        <f t="shared" si="19"/>
        <v>139.823850033161</v>
      </c>
      <c r="G144" s="24">
        <f t="shared" si="7"/>
        <v>0.4450731378983489</v>
      </c>
      <c r="H144" s="50">
        <f t="shared" si="4"/>
        <v>0.5549268621016511</v>
      </c>
      <c r="J144" s="50">
        <f t="shared" si="8"/>
        <v>0.9601614017609572</v>
      </c>
      <c r="K144" s="8">
        <f t="shared" si="9"/>
        <v>2763.5563951239715</v>
      </c>
      <c r="M144">
        <v>0</v>
      </c>
      <c r="N144" s="8">
        <f t="shared" si="5"/>
        <v>605.3</v>
      </c>
      <c r="O144" s="8">
        <f t="shared" si="10"/>
        <v>1926.729741070485</v>
      </c>
      <c r="P144" s="8">
        <f t="shared" si="11"/>
        <v>381.6660833797673</v>
      </c>
      <c r="Q144" s="8">
        <f t="shared" si="16"/>
        <v>0</v>
      </c>
      <c r="R144" s="8">
        <f t="shared" si="12"/>
        <v>381.6660833797673</v>
      </c>
      <c r="T144" s="13">
        <f t="shared" si="13"/>
        <v>6.821924152728791</v>
      </c>
      <c r="U144" s="8">
        <f t="shared" si="14"/>
        <v>682.1924152728791</v>
      </c>
      <c r="W144" s="12">
        <f t="shared" si="15"/>
        <v>41884784.23102599</v>
      </c>
      <c r="X144" s="12">
        <f t="shared" si="17"/>
        <v>2094239.2115512993</v>
      </c>
    </row>
    <row r="145" spans="3:24" ht="12.75">
      <c r="C145">
        <f t="shared" si="18"/>
        <v>1.900000000000001</v>
      </c>
      <c r="E145" s="4">
        <f t="shared" si="6"/>
        <v>81.57158601863712</v>
      </c>
      <c r="F145" s="8">
        <f t="shared" si="19"/>
        <v>143.90242933409286</v>
      </c>
      <c r="G145" s="24">
        <f t="shared" si="7"/>
        <v>0.45805565902906076</v>
      </c>
      <c r="H145" s="50">
        <f t="shared" si="4"/>
        <v>0.5419443409709392</v>
      </c>
      <c r="J145" s="50">
        <f t="shared" si="8"/>
        <v>0.9680563989110866</v>
      </c>
      <c r="K145" s="8">
        <f t="shared" si="9"/>
        <v>2786.279939127834</v>
      </c>
      <c r="M145">
        <v>0</v>
      </c>
      <c r="N145" s="8">
        <f t="shared" si="5"/>
        <v>605.3</v>
      </c>
      <c r="O145" s="8">
        <f t="shared" si="10"/>
        <v>1926.729741070485</v>
      </c>
      <c r="P145" s="8">
        <f t="shared" si="11"/>
        <v>404.2567751292701</v>
      </c>
      <c r="Q145" s="8">
        <f t="shared" si="16"/>
        <v>0</v>
      </c>
      <c r="R145" s="8">
        <f t="shared" si="12"/>
        <v>404.2567751292701</v>
      </c>
      <c r="T145" s="13">
        <f t="shared" si="13"/>
        <v>6.805648694176144</v>
      </c>
      <c r="U145" s="8">
        <f t="shared" si="14"/>
        <v>680.5648694176144</v>
      </c>
      <c r="W145" s="12">
        <f t="shared" si="15"/>
        <v>41685168.73368731</v>
      </c>
      <c r="X145" s="12">
        <f t="shared" si="17"/>
        <v>2084258.4366843656</v>
      </c>
    </row>
    <row r="146" spans="3:24" ht="12.75">
      <c r="C146">
        <f t="shared" si="18"/>
        <v>1.950000000000001</v>
      </c>
      <c r="E146" s="4">
        <f t="shared" si="6"/>
        <v>81.57613575337548</v>
      </c>
      <c r="F146" s="8">
        <f t="shared" si="19"/>
        <v>147.98123612176164</v>
      </c>
      <c r="G146" s="24">
        <f t="shared" si="7"/>
        <v>0.471038904272546</v>
      </c>
      <c r="H146" s="50">
        <f t="shared" si="4"/>
        <v>0.528961095727454</v>
      </c>
      <c r="J146" s="50">
        <f t="shared" si="8"/>
        <v>0.9763292999749031</v>
      </c>
      <c r="K146" s="8">
        <f t="shared" si="9"/>
        <v>2810.0911739881476</v>
      </c>
      <c r="M146">
        <v>0</v>
      </c>
      <c r="N146" s="8">
        <f t="shared" si="5"/>
        <v>605.3</v>
      </c>
      <c r="O146" s="8">
        <f t="shared" si="10"/>
        <v>1926.729741070485</v>
      </c>
      <c r="P146" s="8">
        <f t="shared" si="11"/>
        <v>427.4982658588736</v>
      </c>
      <c r="Q146" s="8">
        <f t="shared" si="16"/>
        <v>0</v>
      </c>
      <c r="R146" s="8">
        <f t="shared" si="12"/>
        <v>427.4982658588736</v>
      </c>
      <c r="T146" s="13">
        <f t="shared" si="13"/>
        <v>6.788797514691612</v>
      </c>
      <c r="U146" s="8">
        <f t="shared" si="14"/>
        <v>678.8797514691612</v>
      </c>
      <c r="W146" s="12">
        <f t="shared" si="15"/>
        <v>41478994.5259347</v>
      </c>
      <c r="X146" s="12">
        <f t="shared" si="17"/>
        <v>2073949.7262967352</v>
      </c>
    </row>
    <row r="147" spans="3:24" ht="12.75">
      <c r="C147">
        <f t="shared" si="18"/>
        <v>2.000000000000001</v>
      </c>
      <c r="E147" s="4">
        <f t="shared" si="6"/>
        <v>81.59564753867376</v>
      </c>
      <c r="F147" s="8">
        <f t="shared" si="19"/>
        <v>152.06101849869532</v>
      </c>
      <c r="G147" s="24">
        <f t="shared" si="7"/>
        <v>0.48402525491310994</v>
      </c>
      <c r="H147" s="50">
        <f t="shared" si="4"/>
        <v>0.5159747450868901</v>
      </c>
      <c r="J147" s="50">
        <f t="shared" si="8"/>
        <v>0.985009255312308</v>
      </c>
      <c r="K147" s="8">
        <f t="shared" si="9"/>
        <v>2835.0740008733796</v>
      </c>
      <c r="M147">
        <v>0</v>
      </c>
      <c r="N147" s="8">
        <f t="shared" si="5"/>
        <v>605.3</v>
      </c>
      <c r="O147" s="8">
        <f t="shared" si="10"/>
        <v>1926.729741070485</v>
      </c>
      <c r="P147" s="8">
        <f t="shared" si="11"/>
        <v>451.39510574474303</v>
      </c>
      <c r="Q147" s="8">
        <f t="shared" si="16"/>
        <v>0</v>
      </c>
      <c r="R147" s="8">
        <f t="shared" si="12"/>
        <v>451.39510574474303</v>
      </c>
      <c r="T147" s="13">
        <f t="shared" si="13"/>
        <v>6.771333237065466</v>
      </c>
      <c r="U147" s="8">
        <f t="shared" si="14"/>
        <v>677.1333237065467</v>
      </c>
      <c r="W147" s="12">
        <f t="shared" si="15"/>
        <v>41265858.42664874</v>
      </c>
      <c r="X147" s="12">
        <f t="shared" si="17"/>
        <v>2063292.9213324373</v>
      </c>
    </row>
    <row r="148" spans="3:24" ht="12.75">
      <c r="C148">
        <f t="shared" si="18"/>
        <v>2.0500000000000007</v>
      </c>
      <c r="E148" s="4">
        <f t="shared" si="6"/>
        <v>81.63283887426837</v>
      </c>
      <c r="F148" s="8">
        <f t="shared" si="19"/>
        <v>156.14266044240873</v>
      </c>
      <c r="G148" s="24">
        <f t="shared" si="7"/>
        <v>0.49701752473857397</v>
      </c>
      <c r="H148" s="50">
        <f t="shared" si="4"/>
        <v>0.502982475261426</v>
      </c>
      <c r="J148" s="50">
        <f t="shared" si="8"/>
        <v>0.9941287653138433</v>
      </c>
      <c r="K148" s="8">
        <f t="shared" si="9"/>
        <v>2861.32196307944</v>
      </c>
      <c r="M148">
        <v>0</v>
      </c>
      <c r="N148" s="8">
        <f t="shared" si="5"/>
        <v>605.3</v>
      </c>
      <c r="O148" s="8">
        <f t="shared" si="10"/>
        <v>1926.729741070485</v>
      </c>
      <c r="P148" s="8">
        <f t="shared" si="11"/>
        <v>475.9531500462147</v>
      </c>
      <c r="Q148" s="8">
        <f t="shared" si="16"/>
        <v>0</v>
      </c>
      <c r="R148" s="8">
        <f t="shared" si="12"/>
        <v>475.9531500462147</v>
      </c>
      <c r="T148" s="13">
        <f t="shared" si="13"/>
        <v>6.753214493547317</v>
      </c>
      <c r="U148" s="8">
        <f t="shared" si="14"/>
        <v>675.3214493547316</v>
      </c>
      <c r="W148" s="12">
        <f t="shared" si="15"/>
        <v>41045315.39627178</v>
      </c>
      <c r="X148" s="12">
        <f t="shared" si="17"/>
        <v>2052265.769813589</v>
      </c>
    </row>
    <row r="149" spans="3:24" ht="12.75">
      <c r="C149">
        <f t="shared" si="18"/>
        <v>2.1000000000000005</v>
      </c>
      <c r="E149" s="4">
        <f t="shared" si="6"/>
        <v>81.69071277511046</v>
      </c>
      <c r="F149" s="8">
        <f t="shared" si="19"/>
        <v>160.22719608116424</v>
      </c>
      <c r="G149" s="24">
        <f t="shared" si="7"/>
        <v>0.510019005481433</v>
      </c>
      <c r="H149" s="50">
        <f t="shared" si="4"/>
        <v>0.489980994518567</v>
      </c>
      <c r="J149" s="50">
        <f t="shared" si="8"/>
        <v>1.0037241970915711</v>
      </c>
      <c r="K149" s="8">
        <f t="shared" si="9"/>
        <v>2888.9397331800524</v>
      </c>
      <c r="M149">
        <v>0</v>
      </c>
      <c r="N149" s="8">
        <f t="shared" si="5"/>
        <v>605.3</v>
      </c>
      <c r="O149" s="8">
        <f t="shared" si="10"/>
        <v>1926.729741070485</v>
      </c>
      <c r="P149" s="8">
        <f t="shared" si="11"/>
        <v>501.1797571432307</v>
      </c>
      <c r="Q149" s="8">
        <f t="shared" si="16"/>
        <v>0</v>
      </c>
      <c r="R149" s="8">
        <f t="shared" si="12"/>
        <v>501.1797571432307</v>
      </c>
      <c r="T149" s="13">
        <f t="shared" si="13"/>
        <v>6.734395341560509</v>
      </c>
      <c r="U149" s="8">
        <f t="shared" si="14"/>
        <v>673.4395341560509</v>
      </c>
      <c r="W149" s="12">
        <f t="shared" si="15"/>
        <v>40816872.554788694</v>
      </c>
      <c r="X149" s="12">
        <f t="shared" si="17"/>
        <v>2040843.6277394348</v>
      </c>
    </row>
    <row r="150" spans="3:24" ht="12.75">
      <c r="C150">
        <f t="shared" si="18"/>
        <v>2.1500000000000004</v>
      </c>
      <c r="E150" s="4">
        <f t="shared" si="6"/>
        <v>81.77260191906923</v>
      </c>
      <c r="F150" s="8">
        <f t="shared" si="19"/>
        <v>164.31582617711769</v>
      </c>
      <c r="G150" s="24">
        <f t="shared" si="7"/>
        <v>0.5230335192863386</v>
      </c>
      <c r="H150" s="50">
        <f t="shared" si="4"/>
        <v>0.47696648071366143</v>
      </c>
      <c r="J150" s="50">
        <f t="shared" si="8"/>
        <v>1.0138364018178962</v>
      </c>
      <c r="K150" s="8">
        <f t="shared" si="9"/>
        <v>2918.0448898641116</v>
      </c>
      <c r="M150">
        <v>0</v>
      </c>
      <c r="N150" s="8">
        <f t="shared" si="5"/>
        <v>605.3</v>
      </c>
      <c r="O150" s="8">
        <f t="shared" si="10"/>
        <v>1926.729741070485</v>
      </c>
      <c r="P150" s="8">
        <f t="shared" si="11"/>
        <v>527.0840149157904</v>
      </c>
      <c r="Q150" s="8">
        <f t="shared" si="16"/>
        <v>0</v>
      </c>
      <c r="R150" s="8">
        <f t="shared" si="12"/>
        <v>527.0840149157904</v>
      </c>
      <c r="T150" s="13">
        <f t="shared" si="13"/>
        <v>6.714824570264613</v>
      </c>
      <c r="U150" s="8">
        <f t="shared" si="14"/>
        <v>671.4824570264614</v>
      </c>
      <c r="W150" s="12">
        <f t="shared" si="15"/>
        <v>40579982.108486414</v>
      </c>
      <c r="X150" s="12">
        <f t="shared" si="17"/>
        <v>2028999.1054243208</v>
      </c>
    </row>
    <row r="151" spans="3:24" ht="12.75">
      <c r="C151">
        <f t="shared" si="18"/>
        <v>2.2</v>
      </c>
      <c r="E151" s="4">
        <f t="shared" si="6"/>
        <v>81.88222174480552</v>
      </c>
      <c r="F151" s="8">
        <f t="shared" si="19"/>
        <v>168.40993726435795</v>
      </c>
      <c r="G151" s="24">
        <f t="shared" si="7"/>
        <v>0.536065479628371</v>
      </c>
      <c r="H151" s="50">
        <f t="shared" si="4"/>
        <v>0.46393452037162897</v>
      </c>
      <c r="J151" s="50">
        <f t="shared" si="8"/>
        <v>1.0245114566310192</v>
      </c>
      <c r="K151" s="8">
        <f t="shared" si="9"/>
        <v>2948.770053303299</v>
      </c>
      <c r="M151">
        <v>0</v>
      </c>
      <c r="N151" s="8">
        <f t="shared" si="5"/>
        <v>605.3</v>
      </c>
      <c r="O151" s="8">
        <f t="shared" si="10"/>
        <v>1926.729741070485</v>
      </c>
      <c r="P151" s="8">
        <f t="shared" si="11"/>
        <v>553.677001130428</v>
      </c>
      <c r="Q151" s="8">
        <f t="shared" si="16"/>
        <v>0</v>
      </c>
      <c r="R151" s="8">
        <f t="shared" si="12"/>
        <v>553.677001130428</v>
      </c>
      <c r="T151" s="13">
        <f t="shared" si="13"/>
        <v>6.694444872824533</v>
      </c>
      <c r="U151" s="8">
        <f t="shared" si="14"/>
        <v>669.4444872824533</v>
      </c>
      <c r="W151" s="12">
        <f t="shared" si="15"/>
        <v>40334032.93975801</v>
      </c>
      <c r="X151" s="12">
        <f t="shared" si="17"/>
        <v>2016701.6469879006</v>
      </c>
    </row>
    <row r="152" spans="3:24" ht="12.75">
      <c r="C152">
        <f t="shared" si="18"/>
        <v>2.25</v>
      </c>
      <c r="E152" s="4">
        <f t="shared" si="6"/>
        <v>82.02373466345448</v>
      </c>
      <c r="F152" s="8">
        <f t="shared" si="19"/>
        <v>172.51112399753066</v>
      </c>
      <c r="G152" s="24">
        <f t="shared" si="7"/>
        <v>0.5491199624509179</v>
      </c>
      <c r="H152" s="50">
        <f t="shared" si="4"/>
        <v>0.4508800375490821</v>
      </c>
      <c r="J152" s="50">
        <f t="shared" si="8"/>
        <v>1.0358015617996572</v>
      </c>
      <c r="K152" s="8">
        <f t="shared" si="9"/>
        <v>2981.2654673901275</v>
      </c>
      <c r="M152">
        <v>0</v>
      </c>
      <c r="N152" s="8">
        <f t="shared" si="5"/>
        <v>605.3</v>
      </c>
      <c r="O152" s="8">
        <f t="shared" si="10"/>
        <v>1926.729741070485</v>
      </c>
      <c r="P152" s="8">
        <f t="shared" si="11"/>
        <v>580.9720848896836</v>
      </c>
      <c r="Q152" s="8">
        <f t="shared" si="16"/>
        <v>0</v>
      </c>
      <c r="R152" s="8">
        <f t="shared" si="12"/>
        <v>580.9720848896836</v>
      </c>
      <c r="T152" s="13">
        <f t="shared" si="13"/>
        <v>6.673191852278794</v>
      </c>
      <c r="U152" s="8">
        <f t="shared" si="14"/>
        <v>667.3191852278794</v>
      </c>
      <c r="W152" s="12">
        <f t="shared" si="15"/>
        <v>40078340.54758808</v>
      </c>
      <c r="X152" s="12">
        <f t="shared" si="17"/>
        <v>2003917.027379404</v>
      </c>
    </row>
    <row r="153" spans="3:24" ht="12.75">
      <c r="C153">
        <f t="shared" si="18"/>
        <v>2.3</v>
      </c>
      <c r="E153" s="4">
        <f t="shared" si="6"/>
        <v>82.20182816782342</v>
      </c>
      <c r="F153" s="8">
        <f t="shared" si="19"/>
        <v>176.62121540592184</v>
      </c>
      <c r="G153" s="24">
        <f t="shared" si="7"/>
        <v>0.5622027897350176</v>
      </c>
      <c r="H153" s="50">
        <f t="shared" si="4"/>
        <v>0.4377972102649824</v>
      </c>
      <c r="J153" s="50">
        <f t="shared" si="8"/>
        <v>1.0477661328606418</v>
      </c>
      <c r="K153" s="8">
        <f t="shared" si="9"/>
        <v>3015.70214315095</v>
      </c>
      <c r="M153">
        <v>0</v>
      </c>
      <c r="N153" s="8">
        <f t="shared" si="5"/>
        <v>605.3</v>
      </c>
      <c r="O153" s="8">
        <f t="shared" si="10"/>
        <v>1926.729741070485</v>
      </c>
      <c r="P153" s="8">
        <f t="shared" si="11"/>
        <v>608.9852779922109</v>
      </c>
      <c r="Q153" s="8">
        <f t="shared" si="16"/>
        <v>0</v>
      </c>
      <c r="R153" s="8">
        <f t="shared" si="12"/>
        <v>608.9852779922109</v>
      </c>
      <c r="T153" s="13">
        <f t="shared" si="13"/>
        <v>6.650992819654068</v>
      </c>
      <c r="U153" s="8">
        <f t="shared" si="14"/>
        <v>665.0992819654068</v>
      </c>
      <c r="W153" s="12">
        <f t="shared" si="15"/>
        <v>39812134.93838097</v>
      </c>
      <c r="X153" s="12">
        <f t="shared" si="17"/>
        <v>1990606.7469190487</v>
      </c>
    </row>
    <row r="154" spans="3:24" ht="12.75">
      <c r="C154">
        <f t="shared" si="18"/>
        <v>2.3499999999999996</v>
      </c>
      <c r="E154" s="4">
        <f t="shared" si="6"/>
        <v>82.42181045064176</v>
      </c>
      <c r="F154" s="8">
        <f t="shared" si="19"/>
        <v>180.74230592845393</v>
      </c>
      <c r="G154" s="24">
        <f t="shared" si="7"/>
        <v>0.5753206282868204</v>
      </c>
      <c r="H154" s="50">
        <f t="shared" si="4"/>
        <v>0.4246793717131796</v>
      </c>
      <c r="J154" s="50">
        <f t="shared" si="8"/>
        <v>1.0604731395723535</v>
      </c>
      <c r="K154" s="8">
        <f t="shared" si="9"/>
        <v>3052.2757125494177</v>
      </c>
      <c r="M154">
        <v>0</v>
      </c>
      <c r="N154" s="8">
        <f t="shared" si="5"/>
        <v>605.3</v>
      </c>
      <c r="O154" s="8">
        <f t="shared" si="10"/>
        <v>1926.729741070485</v>
      </c>
      <c r="P154" s="8">
        <f t="shared" si="11"/>
        <v>637.7356473785122</v>
      </c>
      <c r="Q154" s="8">
        <f t="shared" si="16"/>
        <v>0</v>
      </c>
      <c r="R154" s="8">
        <f t="shared" si="12"/>
        <v>637.7356473785122</v>
      </c>
      <c r="T154" s="13">
        <f t="shared" si="13"/>
        <v>6.627765330578719</v>
      </c>
      <c r="U154" s="8">
        <f t="shared" si="14"/>
        <v>662.7765330578719</v>
      </c>
      <c r="W154" s="12">
        <f t="shared" si="15"/>
        <v>39534545.949499115</v>
      </c>
      <c r="X154" s="12">
        <f t="shared" si="17"/>
        <v>1976727.297474956</v>
      </c>
    </row>
    <row r="155" spans="3:24" ht="12.75">
      <c r="C155">
        <f t="shared" si="18"/>
        <v>2.3999999999999995</v>
      </c>
      <c r="E155" s="4">
        <f t="shared" si="6"/>
        <v>82.68972825927759</v>
      </c>
      <c r="F155" s="8">
        <f t="shared" si="19"/>
        <v>184.8767923414178</v>
      </c>
      <c r="G155" s="24">
        <f t="shared" si="7"/>
        <v>0.58848110728221</v>
      </c>
      <c r="H155" s="50">
        <f t="shared" si="4"/>
        <v>0.41151889271778996</v>
      </c>
      <c r="J155" s="50">
        <f t="shared" si="8"/>
        <v>1.0740007600038861</v>
      </c>
      <c r="K155" s="8">
        <f t="shared" si="9"/>
        <v>3091.211189320102</v>
      </c>
      <c r="M155">
        <v>0</v>
      </c>
      <c r="N155" s="8">
        <f t="shared" si="5"/>
        <v>605.3</v>
      </c>
      <c r="O155" s="8">
        <f t="shared" si="10"/>
        <v>1926.729741070485</v>
      </c>
      <c r="P155" s="8">
        <f t="shared" si="11"/>
        <v>667.2458028877776</v>
      </c>
      <c r="Q155" s="8">
        <f t="shared" si="16"/>
        <v>0</v>
      </c>
      <c r="R155" s="8">
        <f t="shared" si="12"/>
        <v>667.2458028877776</v>
      </c>
      <c r="T155" s="13">
        <f t="shared" si="13"/>
        <v>6.603415389853666</v>
      </c>
      <c r="U155" s="8">
        <f t="shared" si="14"/>
        <v>660.3415389853666</v>
      </c>
      <c r="W155" s="12">
        <f t="shared" si="15"/>
        <v>39244585.32986061</v>
      </c>
      <c r="X155" s="12">
        <f t="shared" si="17"/>
        <v>1962229.2664930308</v>
      </c>
    </row>
    <row r="156" spans="3:24" ht="12.75">
      <c r="C156">
        <f t="shared" si="18"/>
        <v>2.4499999999999993</v>
      </c>
      <c r="E156" s="4">
        <f t="shared" si="6"/>
        <v>83.01251323398371</v>
      </c>
      <c r="F156" s="8">
        <f t="shared" si="19"/>
        <v>189.027418003117</v>
      </c>
      <c r="G156" s="24">
        <f t="shared" si="7"/>
        <v>0.6016929591018799</v>
      </c>
      <c r="H156" s="50">
        <f t="shared" si="4"/>
        <v>0.3983070408981201</v>
      </c>
      <c r="J156" s="50">
        <f t="shared" si="8"/>
        <v>1.0884394407088949</v>
      </c>
      <c r="K156" s="8">
        <f t="shared" si="9"/>
        <v>3132.768898603457</v>
      </c>
      <c r="M156">
        <v>0</v>
      </c>
      <c r="N156" s="8">
        <f t="shared" si="5"/>
        <v>605.3</v>
      </c>
      <c r="O156" s="8">
        <f t="shared" si="10"/>
        <v>1926.729741070485</v>
      </c>
      <c r="P156" s="8">
        <f t="shared" si="11"/>
        <v>697.5424785881655</v>
      </c>
      <c r="Q156" s="8">
        <f t="shared" si="16"/>
        <v>0</v>
      </c>
      <c r="R156" s="8">
        <f t="shared" si="12"/>
        <v>697.5424785881655</v>
      </c>
      <c r="T156" s="13">
        <f t="shared" si="13"/>
        <v>6.577835230418339</v>
      </c>
      <c r="U156" s="8">
        <f t="shared" si="14"/>
        <v>657.7835230418339</v>
      </c>
      <c r="W156" s="12">
        <f t="shared" si="15"/>
        <v>38941124.68667941</v>
      </c>
      <c r="X156" s="12">
        <f t="shared" si="17"/>
        <v>1947056.2343339706</v>
      </c>
    </row>
    <row r="157" spans="3:24" ht="12.75">
      <c r="C157">
        <f t="shared" si="18"/>
        <v>2.499999999999999</v>
      </c>
      <c r="E157" s="4">
        <f t="shared" si="6"/>
        <v>83.39816506901683</v>
      </c>
      <c r="F157" s="8">
        <f t="shared" si="19"/>
        <v>193.19732625656783</v>
      </c>
      <c r="G157" s="24">
        <f t="shared" si="7"/>
        <v>0.6149661893174078</v>
      </c>
      <c r="H157" s="50">
        <f t="shared" si="4"/>
        <v>0.38503381068259224</v>
      </c>
      <c r="J157" s="50">
        <f t="shared" si="8"/>
        <v>1.1038944853770971</v>
      </c>
      <c r="K157" s="8">
        <f t="shared" si="9"/>
        <v>3177.2519276560765</v>
      </c>
      <c r="M157">
        <v>0</v>
      </c>
      <c r="N157" s="8">
        <f t="shared" si="5"/>
        <v>605.3</v>
      </c>
      <c r="O157" s="8">
        <f t="shared" si="10"/>
        <v>1926.729741070485</v>
      </c>
      <c r="P157" s="8">
        <f t="shared" si="11"/>
        <v>728.6572313402578</v>
      </c>
      <c r="Q157" s="8">
        <f t="shared" si="16"/>
        <v>0</v>
      </c>
      <c r="R157" s="8">
        <f t="shared" si="12"/>
        <v>728.6572313402578</v>
      </c>
      <c r="T157" s="13">
        <f t="shared" si="13"/>
        <v>6.5509005412004395</v>
      </c>
      <c r="U157" s="8">
        <f t="shared" si="14"/>
        <v>655.090054120044</v>
      </c>
      <c r="W157" s="12">
        <f t="shared" si="15"/>
        <v>38622868.11063019</v>
      </c>
      <c r="X157" s="12">
        <f t="shared" si="17"/>
        <v>1931143.4055315098</v>
      </c>
    </row>
    <row r="158" spans="3:24" ht="12.75">
      <c r="C158">
        <f t="shared" si="18"/>
        <v>2.549999999999999</v>
      </c>
      <c r="E158" s="4">
        <f t="shared" si="6"/>
        <v>83.85598275054173</v>
      </c>
      <c r="F158" s="8">
        <f t="shared" si="19"/>
        <v>197.39012539409492</v>
      </c>
      <c r="G158" s="24">
        <f t="shared" si="7"/>
        <v>0.6283122834799852</v>
      </c>
      <c r="H158" s="50">
        <f t="shared" si="4"/>
        <v>0.37168771652001475</v>
      </c>
      <c r="J158" s="50">
        <f t="shared" si="8"/>
        <v>1.1204893385998862</v>
      </c>
      <c r="K158" s="8">
        <f t="shared" si="9"/>
        <v>3225.0155772527723</v>
      </c>
      <c r="M158">
        <v>0</v>
      </c>
      <c r="N158" s="8">
        <f t="shared" si="5"/>
        <v>605.3</v>
      </c>
      <c r="O158" s="8">
        <f t="shared" si="10"/>
        <v>1926.729741070485</v>
      </c>
      <c r="P158" s="8">
        <f t="shared" si="11"/>
        <v>760.6272875497759</v>
      </c>
      <c r="Q158" s="8">
        <f t="shared" si="16"/>
        <v>0</v>
      </c>
      <c r="R158" s="8">
        <f t="shared" si="12"/>
        <v>760.6272875497759</v>
      </c>
      <c r="T158" s="13">
        <f t="shared" si="13"/>
        <v>6.522466973397808</v>
      </c>
      <c r="U158" s="8">
        <f t="shared" si="14"/>
        <v>652.2466973397808</v>
      </c>
      <c r="W158" s="12">
        <f t="shared" si="15"/>
        <v>38288317.87715864</v>
      </c>
      <c r="X158" s="12">
        <f t="shared" si="17"/>
        <v>1914415.8938579322</v>
      </c>
    </row>
    <row r="159" spans="3:24" ht="12.75">
      <c r="C159">
        <f t="shared" si="18"/>
        <v>2.5999999999999988</v>
      </c>
      <c r="E159" s="4">
        <f t="shared" si="6"/>
        <v>84.39685923640397</v>
      </c>
      <c r="F159" s="8">
        <f t="shared" si="19"/>
        <v>201.60996835591513</v>
      </c>
      <c r="G159" s="24">
        <f t="shared" si="7"/>
        <v>0.6417444608088898</v>
      </c>
      <c r="H159" s="50">
        <f t="shared" si="4"/>
        <v>0.3582555391911102</v>
      </c>
      <c r="J159" s="50">
        <f t="shared" si="8"/>
        <v>1.138369794481226</v>
      </c>
      <c r="K159" s="8">
        <f t="shared" si="9"/>
        <v>3276.4794749974462</v>
      </c>
      <c r="M159">
        <v>0</v>
      </c>
      <c r="N159" s="8">
        <f t="shared" si="5"/>
        <v>605.3</v>
      </c>
      <c r="O159" s="8">
        <f t="shared" si="10"/>
        <v>1926.729741070485</v>
      </c>
      <c r="P159" s="8">
        <f t="shared" si="11"/>
        <v>793.4965790465384</v>
      </c>
      <c r="Q159" s="8">
        <f t="shared" si="16"/>
        <v>0</v>
      </c>
      <c r="R159" s="8">
        <f t="shared" si="12"/>
        <v>793.4965790465384</v>
      </c>
      <c r="T159" s="13">
        <f t="shared" si="13"/>
        <v>6.492365690598605</v>
      </c>
      <c r="U159" s="8">
        <f t="shared" si="14"/>
        <v>649.2365690598606</v>
      </c>
      <c r="W159" s="12">
        <f t="shared" si="15"/>
        <v>37935731.03441572</v>
      </c>
      <c r="X159" s="12">
        <f t="shared" si="17"/>
        <v>1896786.5517207861</v>
      </c>
    </row>
    <row r="160" spans="3:24" ht="12.75">
      <c r="C160">
        <f t="shared" si="18"/>
        <v>2.6499999999999986</v>
      </c>
      <c r="E160" s="4">
        <f t="shared" si="6"/>
        <v>85.03366082023656</v>
      </c>
      <c r="F160" s="8">
        <f t="shared" si="19"/>
        <v>205.86165139692696</v>
      </c>
      <c r="G160" s="24">
        <f t="shared" si="7"/>
        <v>0.6552779882576302</v>
      </c>
      <c r="H160" s="50">
        <f t="shared" si="4"/>
        <v>0.3447220117423698</v>
      </c>
      <c r="J160" s="50">
        <f t="shared" si="8"/>
        <v>1.157709451109068</v>
      </c>
      <c r="K160" s="8">
        <f t="shared" si="9"/>
        <v>3332.1432744954814</v>
      </c>
      <c r="M160">
        <v>0</v>
      </c>
      <c r="N160" s="8">
        <f t="shared" si="5"/>
        <v>605.3</v>
      </c>
      <c r="O160" s="8">
        <f t="shared" si="10"/>
        <v>1926.729741070485</v>
      </c>
      <c r="P160" s="8">
        <f t="shared" si="11"/>
        <v>827.3170228547415</v>
      </c>
      <c r="Q160" s="8">
        <f t="shared" si="16"/>
        <v>0</v>
      </c>
      <c r="R160" s="8">
        <f t="shared" si="12"/>
        <v>827.3170228547415</v>
      </c>
      <c r="T160" s="13">
        <f t="shared" si="13"/>
        <v>6.460397635134346</v>
      </c>
      <c r="U160" s="8">
        <f t="shared" si="14"/>
        <v>646.0397635134347</v>
      </c>
      <c r="W160" s="12">
        <f t="shared" si="15"/>
        <v>37563063.843644515</v>
      </c>
      <c r="X160" s="12">
        <f t="shared" si="17"/>
        <v>1878153.1921822259</v>
      </c>
    </row>
    <row r="161" spans="3:24" ht="12.75">
      <c r="C161">
        <f t="shared" si="18"/>
        <v>2.6999999999999984</v>
      </c>
      <c r="E161" s="4">
        <f aca="true" t="shared" si="20" ref="E161:E199">1/D$12*(K160-R160)</f>
        <v>85.78172094660067</v>
      </c>
      <c r="F161" s="8">
        <f t="shared" si="19"/>
        <v>210.150737444257</v>
      </c>
      <c r="G161" s="24">
        <f aca="true" t="shared" si="21" ref="G161:G199">F161/D$14</f>
        <v>0.6689305731732113</v>
      </c>
      <c r="H161" s="50">
        <f t="shared" si="4"/>
        <v>0.33106942682678875</v>
      </c>
      <c r="J161" s="50">
        <f aca="true" t="shared" si="22" ref="J161:J199">D$22*(2*D$24/(D$23/H161+H161/D$23)-D$24+1)</f>
        <v>1.1787168660299787</v>
      </c>
      <c r="K161" s="8">
        <f aca="true" t="shared" si="23" ref="K161:K199">J161*D$21</f>
        <v>3392.6072503887335</v>
      </c>
      <c r="M161">
        <v>0</v>
      </c>
      <c r="N161" s="8">
        <f t="shared" si="5"/>
        <v>605.3</v>
      </c>
      <c r="O161" s="8">
        <f aca="true" t="shared" si="24" ref="O161:O199">N161*1000/D$14</f>
        <v>1926.729741070485</v>
      </c>
      <c r="P161" s="8">
        <f aca="true" t="shared" si="25" ref="P161:P199">O161*G161^2</f>
        <v>862.1501190428284</v>
      </c>
      <c r="Q161" s="8">
        <f t="shared" si="16"/>
        <v>0</v>
      </c>
      <c r="R161" s="8">
        <f aca="true" t="shared" si="26" ref="R161:R199">P161+Q161</f>
        <v>862.1501190428284</v>
      </c>
      <c r="T161" s="13">
        <f aca="true" t="shared" si="27" ref="T161:T199">D$27*D$28-1/(H161^D$29+D$31)</f>
        <v>6.4263260458276275</v>
      </c>
      <c r="U161" s="8">
        <f aca="true" t="shared" si="28" ref="U161:U199">D$6*T161</f>
        <v>642.6326045827627</v>
      </c>
      <c r="W161" s="12">
        <f aca="true" t="shared" si="29" ref="W161:W191">D$9*U161^2</f>
        <v>37167899.802554294</v>
      </c>
      <c r="X161" s="12">
        <f t="shared" si="17"/>
        <v>1858394.9901277148</v>
      </c>
    </row>
    <row r="162" spans="3:24" ht="12.75">
      <c r="C162">
        <f t="shared" si="18"/>
        <v>2.7499999999999982</v>
      </c>
      <c r="E162" s="4">
        <f t="shared" si="20"/>
        <v>86.65949079951729</v>
      </c>
      <c r="F162" s="8">
        <f t="shared" si="19"/>
        <v>214.48371198423285</v>
      </c>
      <c r="G162" s="24">
        <f t="shared" si="21"/>
        <v>0.682722859499781</v>
      </c>
      <c r="H162" s="50">
        <f t="shared" si="4"/>
        <v>0.31727714050021905</v>
      </c>
      <c r="J162" s="50">
        <f t="shared" si="22"/>
        <v>1.2016450682500763</v>
      </c>
      <c r="K162" s="8">
        <f t="shared" si="23"/>
        <v>3458.599675993258</v>
      </c>
      <c r="M162">
        <v>0</v>
      </c>
      <c r="N162" s="8">
        <f t="shared" si="5"/>
        <v>605.3</v>
      </c>
      <c r="O162" s="8">
        <f t="shared" si="24"/>
        <v>1926.729741070485</v>
      </c>
      <c r="P162" s="8">
        <f t="shared" si="25"/>
        <v>898.0689685310706</v>
      </c>
      <c r="Q162" s="8">
        <f t="shared" si="16"/>
        <v>0</v>
      </c>
      <c r="R162" s="8">
        <f t="shared" si="26"/>
        <v>898.0689685310706</v>
      </c>
      <c r="T162" s="13">
        <f t="shared" si="27"/>
        <v>6.3898665559335</v>
      </c>
      <c r="U162" s="8">
        <f t="shared" si="28"/>
        <v>638.98665559335</v>
      </c>
      <c r="W162" s="12">
        <f t="shared" si="29"/>
        <v>36747355.142373696</v>
      </c>
      <c r="X162" s="12">
        <f t="shared" si="17"/>
        <v>1837367.757118685</v>
      </c>
    </row>
    <row r="163" spans="3:24" ht="12.75">
      <c r="C163">
        <f t="shared" si="18"/>
        <v>2.799999999999998</v>
      </c>
      <c r="E163" s="4">
        <f t="shared" si="20"/>
        <v>87.68940778980095</v>
      </c>
      <c r="F163" s="8">
        <f t="shared" si="19"/>
        <v>218.8681823737229</v>
      </c>
      <c r="G163" s="24">
        <f t="shared" si="21"/>
        <v>0.6966790622063288</v>
      </c>
      <c r="H163" s="50">
        <f t="shared" si="4"/>
        <v>0.3033209377936712</v>
      </c>
      <c r="J163" s="50">
        <f t="shared" si="22"/>
        <v>1.2268043870242504</v>
      </c>
      <c r="K163" s="8">
        <f t="shared" si="23"/>
        <v>3531.0137473856444</v>
      </c>
      <c r="M163">
        <v>0</v>
      </c>
      <c r="N163" s="8">
        <f t="shared" si="5"/>
        <v>605.3</v>
      </c>
      <c r="O163" s="8">
        <f t="shared" si="24"/>
        <v>1926.729741070485</v>
      </c>
      <c r="P163" s="8">
        <f t="shared" si="25"/>
        <v>935.160852848344</v>
      </c>
      <c r="Q163" s="8">
        <f t="shared" si="16"/>
        <v>0</v>
      </c>
      <c r="R163" s="8">
        <f t="shared" si="26"/>
        <v>935.160852848344</v>
      </c>
      <c r="T163" s="13">
        <f t="shared" si="27"/>
        <v>6.350673883188968</v>
      </c>
      <c r="U163" s="8">
        <f t="shared" si="28"/>
        <v>635.0673883188967</v>
      </c>
      <c r="W163" s="12">
        <f t="shared" si="29"/>
        <v>36297952.893556595</v>
      </c>
      <c r="X163" s="12">
        <f t="shared" si="17"/>
        <v>1814897.64467783</v>
      </c>
    </row>
    <row r="164" spans="3:24" ht="12.75">
      <c r="C164">
        <f t="shared" si="18"/>
        <v>2.849999999999998</v>
      </c>
      <c r="E164" s="4">
        <f t="shared" si="20"/>
        <v>88.89907173072946</v>
      </c>
      <c r="F164" s="8">
        <f t="shared" si="19"/>
        <v>223.3131359602594</v>
      </c>
      <c r="G164" s="24">
        <f t="shared" si="21"/>
        <v>0.7108277889085554</v>
      </c>
      <c r="H164" s="50">
        <f t="shared" si="4"/>
        <v>0.28917221109144464</v>
      </c>
      <c r="J164" s="50">
        <f t="shared" si="22"/>
        <v>1.2545800300454566</v>
      </c>
      <c r="K164" s="8">
        <f t="shared" si="23"/>
        <v>3610.9581773108175</v>
      </c>
      <c r="M164">
        <v>0</v>
      </c>
      <c r="N164" s="8">
        <f t="shared" si="5"/>
        <v>605.3</v>
      </c>
      <c r="O164" s="8">
        <f t="shared" si="24"/>
        <v>1926.729741070485</v>
      </c>
      <c r="P164" s="8">
        <f t="shared" si="25"/>
        <v>973.5305769586856</v>
      </c>
      <c r="Q164" s="8">
        <f t="shared" si="16"/>
        <v>0</v>
      </c>
      <c r="R164" s="8">
        <f t="shared" si="26"/>
        <v>973.5305769586856</v>
      </c>
      <c r="T164" s="13">
        <f t="shared" si="27"/>
        <v>6.3083236258731255</v>
      </c>
      <c r="U164" s="8">
        <f t="shared" si="28"/>
        <v>630.8323625873126</v>
      </c>
      <c r="W164" s="12">
        <f t="shared" si="29"/>
        <v>35815452.27187415</v>
      </c>
      <c r="X164" s="12">
        <f t="shared" si="17"/>
        <v>1790772.6135937078</v>
      </c>
    </row>
    <row r="165" spans="3:24" ht="12.75">
      <c r="C165">
        <f t="shared" si="18"/>
        <v>2.8999999999999977</v>
      </c>
      <c r="E165" s="4">
        <f t="shared" si="20"/>
        <v>90.32286302575793</v>
      </c>
      <c r="F165" s="8">
        <f t="shared" si="19"/>
        <v>227.8292791115473</v>
      </c>
      <c r="G165" s="24">
        <f t="shared" si="21"/>
        <v>0.7252031190333169</v>
      </c>
      <c r="H165" s="50">
        <f t="shared" si="4"/>
        <v>0.2747968809666831</v>
      </c>
      <c r="J165" s="50">
        <f t="shared" si="22"/>
        <v>1.2854565907188464</v>
      </c>
      <c r="K165" s="8">
        <f t="shared" si="23"/>
        <v>3699.82773252506</v>
      </c>
      <c r="M165">
        <v>0</v>
      </c>
      <c r="N165" s="8">
        <f t="shared" si="5"/>
        <v>605.3</v>
      </c>
      <c r="O165" s="8">
        <f t="shared" si="24"/>
        <v>1926.729741070485</v>
      </c>
      <c r="P165" s="8">
        <f t="shared" si="25"/>
        <v>1013.3048650915013</v>
      </c>
      <c r="Q165" s="8">
        <f t="shared" si="16"/>
        <v>0</v>
      </c>
      <c r="R165" s="8">
        <f t="shared" si="26"/>
        <v>1013.3048650915013</v>
      </c>
      <c r="T165" s="13">
        <f t="shared" si="27"/>
        <v>6.2622868756464865</v>
      </c>
      <c r="U165" s="8">
        <f t="shared" si="28"/>
        <v>626.2286875646487</v>
      </c>
      <c r="W165" s="12">
        <f t="shared" si="29"/>
        <v>35294613.22160482</v>
      </c>
      <c r="X165" s="12">
        <f t="shared" si="17"/>
        <v>1764730.661080241</v>
      </c>
    </row>
    <row r="166" spans="3:24" ht="12.75">
      <c r="C166">
        <f t="shared" si="18"/>
        <v>2.9499999999999975</v>
      </c>
      <c r="E166" s="4">
        <f t="shared" si="20"/>
        <v>92.00420778882051</v>
      </c>
      <c r="F166" s="8">
        <f t="shared" si="19"/>
        <v>232.42948950098832</v>
      </c>
      <c r="G166" s="24">
        <f t="shared" si="21"/>
        <v>0.7398460434881616</v>
      </c>
      <c r="H166" s="50">
        <f t="shared" si="4"/>
        <v>0.26015395651183837</v>
      </c>
      <c r="J166" s="50">
        <f t="shared" si="22"/>
        <v>1.32005287097452</v>
      </c>
      <c r="K166" s="8">
        <f t="shared" si="23"/>
        <v>3799.4034615355363</v>
      </c>
      <c r="M166">
        <v>0</v>
      </c>
      <c r="N166" s="8">
        <f t="shared" si="5"/>
        <v>605.3</v>
      </c>
      <c r="O166" s="8">
        <f t="shared" si="24"/>
        <v>1926.729741070485</v>
      </c>
      <c r="P166" s="8">
        <f t="shared" si="25"/>
        <v>1054.6382356452345</v>
      </c>
      <c r="Q166" s="8">
        <f t="shared" si="16"/>
        <v>0</v>
      </c>
      <c r="R166" s="8">
        <f t="shared" si="26"/>
        <v>1054.6382356452345</v>
      </c>
      <c r="T166" s="13">
        <f t="shared" si="27"/>
        <v>6.211894024757306</v>
      </c>
      <c r="U166" s="8">
        <f t="shared" si="28"/>
        <v>621.1894024757305</v>
      </c>
      <c r="W166" s="12">
        <f t="shared" si="29"/>
        <v>34728864.63733396</v>
      </c>
      <c r="X166" s="12">
        <f t="shared" si="17"/>
        <v>1736443.231866698</v>
      </c>
    </row>
    <row r="167" spans="3:24" ht="12.75">
      <c r="C167">
        <f t="shared" si="18"/>
        <v>2.9999999999999973</v>
      </c>
      <c r="E167" s="4">
        <f t="shared" si="20"/>
        <v>93.99880910583225</v>
      </c>
      <c r="F167" s="8">
        <f t="shared" si="19"/>
        <v>237.12942995627995</v>
      </c>
      <c r="G167" s="24">
        <f t="shared" si="21"/>
        <v>0.7548064186021063</v>
      </c>
      <c r="H167" s="50">
        <f t="shared" si="4"/>
        <v>0.2451935813978937</v>
      </c>
      <c r="J167" s="50">
        <f t="shared" si="22"/>
        <v>1.35917239762628</v>
      </c>
      <c r="K167" s="8">
        <f t="shared" si="23"/>
        <v>3911.998091828338</v>
      </c>
      <c r="M167">
        <v>0</v>
      </c>
      <c r="N167" s="8">
        <f t="shared" si="5"/>
        <v>605.3</v>
      </c>
      <c r="O167" s="8">
        <f t="shared" si="24"/>
        <v>1926.729741070485</v>
      </c>
      <c r="P167" s="8">
        <f t="shared" si="25"/>
        <v>1097.7209945101804</v>
      </c>
      <c r="Q167" s="8">
        <f t="shared" si="16"/>
        <v>0</v>
      </c>
      <c r="R167" s="8">
        <f t="shared" si="26"/>
        <v>1097.7209945101804</v>
      </c>
      <c r="T167" s="13">
        <f t="shared" si="27"/>
        <v>6.156281858857579</v>
      </c>
      <c r="U167" s="8">
        <f t="shared" si="28"/>
        <v>615.6281858857578</v>
      </c>
      <c r="W167" s="12">
        <f t="shared" si="29"/>
        <v>34109825.693129025</v>
      </c>
      <c r="X167" s="12">
        <f t="shared" si="17"/>
        <v>1705491.2846564513</v>
      </c>
    </row>
    <row r="168" spans="3:24" ht="12.75">
      <c r="C168">
        <f t="shared" si="18"/>
        <v>3.049999999999997</v>
      </c>
      <c r="E168" s="4">
        <f t="shared" si="20"/>
        <v>96.37935264788211</v>
      </c>
      <c r="F168" s="8">
        <f t="shared" si="19"/>
        <v>241.94839758867406</v>
      </c>
      <c r="G168" s="24">
        <f t="shared" si="21"/>
        <v>0.7701456689880137</v>
      </c>
      <c r="H168" s="50">
        <f t="shared" si="4"/>
        <v>0.22985433101198627</v>
      </c>
      <c r="J168" s="50">
        <f t="shared" si="22"/>
        <v>1.4038783648383024</v>
      </c>
      <c r="K168" s="8">
        <f t="shared" si="23"/>
        <v>4040.6717308252805</v>
      </c>
      <c r="M168">
        <v>0</v>
      </c>
      <c r="N168" s="8">
        <f t="shared" si="5"/>
        <v>605.3</v>
      </c>
      <c r="O168" s="8">
        <f t="shared" si="24"/>
        <v>1926.729741070485</v>
      </c>
      <c r="P168" s="8">
        <f t="shared" si="25"/>
        <v>1142.7903281130425</v>
      </c>
      <c r="Q168" s="8">
        <f t="shared" si="16"/>
        <v>0</v>
      </c>
      <c r="R168" s="8">
        <f t="shared" si="26"/>
        <v>1142.7903281130425</v>
      </c>
      <c r="T168" s="13">
        <f t="shared" si="27"/>
        <v>6.094313957846786</v>
      </c>
      <c r="U168" s="8">
        <f t="shared" si="28"/>
        <v>609.4313957846787</v>
      </c>
      <c r="W168" s="12">
        <f t="shared" si="29"/>
        <v>33426596.35512555</v>
      </c>
      <c r="X168" s="12">
        <f t="shared" si="17"/>
        <v>1671329.8177562775</v>
      </c>
    </row>
    <row r="169" spans="3:24" ht="12.75">
      <c r="C169">
        <f t="shared" si="18"/>
        <v>3.099999999999997</v>
      </c>
      <c r="E169" s="4">
        <f t="shared" si="20"/>
        <v>99.242513791515</v>
      </c>
      <c r="F169" s="8">
        <f t="shared" si="19"/>
        <v>246.9105232782498</v>
      </c>
      <c r="G169" s="24">
        <f t="shared" si="21"/>
        <v>0.7859406056227989</v>
      </c>
      <c r="H169" s="50">
        <f t="shared" si="4"/>
        <v>0.21405939437720112</v>
      </c>
      <c r="J169" s="50">
        <f t="shared" si="22"/>
        <v>1.4556074791791902</v>
      </c>
      <c r="K169" s="8">
        <f t="shared" si="23"/>
        <v>4189.559537071891</v>
      </c>
      <c r="M169">
        <v>0</v>
      </c>
      <c r="N169" s="8">
        <f t="shared" si="5"/>
        <v>605.3</v>
      </c>
      <c r="O169" s="8">
        <f t="shared" si="24"/>
        <v>1926.729741070485</v>
      </c>
      <c r="P169" s="8">
        <f t="shared" si="25"/>
        <v>1190.1460390840455</v>
      </c>
      <c r="Q169" s="8">
        <f t="shared" si="16"/>
        <v>0</v>
      </c>
      <c r="R169" s="8">
        <f t="shared" si="26"/>
        <v>1190.1460390840455</v>
      </c>
      <c r="T169" s="13">
        <f t="shared" si="27"/>
        <v>6.0244568725903545</v>
      </c>
      <c r="U169" s="8">
        <f t="shared" si="28"/>
        <v>602.4456872590355</v>
      </c>
      <c r="W169" s="12">
        <f t="shared" si="29"/>
        <v>32664672.548731044</v>
      </c>
      <c r="X169" s="12">
        <f t="shared" si="17"/>
        <v>1633233.6274365522</v>
      </c>
    </row>
    <row r="170" spans="3:24" ht="12.75">
      <c r="C170">
        <f t="shared" si="18"/>
        <v>3.149999999999997</v>
      </c>
      <c r="E170" s="4">
        <f t="shared" si="20"/>
        <v>102.71964034204949</v>
      </c>
      <c r="F170" s="8">
        <f t="shared" si="19"/>
        <v>252.04650529535226</v>
      </c>
      <c r="G170" s="24">
        <f t="shared" si="21"/>
        <v>0.8022889441358577</v>
      </c>
      <c r="H170" s="50">
        <f t="shared" si="4"/>
        <v>0.19771105586414228</v>
      </c>
      <c r="J170" s="50">
        <f t="shared" si="22"/>
        <v>1.5163470689263443</v>
      </c>
      <c r="K170" s="8">
        <f t="shared" si="23"/>
        <v>4364.381479898483</v>
      </c>
      <c r="M170">
        <v>0</v>
      </c>
      <c r="N170" s="8">
        <f t="shared" si="5"/>
        <v>605.3</v>
      </c>
      <c r="O170" s="8">
        <f t="shared" si="24"/>
        <v>1926.729741070485</v>
      </c>
      <c r="P170" s="8">
        <f t="shared" si="25"/>
        <v>1240.173411720832</v>
      </c>
      <c r="Q170" s="8">
        <f t="shared" si="16"/>
        <v>0</v>
      </c>
      <c r="R170" s="8">
        <f t="shared" si="26"/>
        <v>1240.173411720832</v>
      </c>
      <c r="T170" s="13">
        <f t="shared" si="27"/>
        <v>5.9445798138330215</v>
      </c>
      <c r="U170" s="8">
        <f t="shared" si="28"/>
        <v>594.4579813833021</v>
      </c>
      <c r="W170" s="12">
        <f t="shared" si="29"/>
        <v>31804226.246727932</v>
      </c>
      <c r="X170" s="12">
        <f t="shared" si="17"/>
        <v>1590211.3123363967</v>
      </c>
    </row>
    <row r="171" spans="3:24" ht="12.75">
      <c r="C171">
        <f t="shared" si="18"/>
        <v>3.1999999999999966</v>
      </c>
      <c r="E171" s="4">
        <f t="shared" si="20"/>
        <v>106.99342699238531</v>
      </c>
      <c r="F171" s="8">
        <f t="shared" si="19"/>
        <v>257.39617664497155</v>
      </c>
      <c r="G171" s="24">
        <f t="shared" si="21"/>
        <v>0.8193174769200378</v>
      </c>
      <c r="H171" s="50">
        <f t="shared" si="4"/>
        <v>0.18068252307996224</v>
      </c>
      <c r="J171" s="50">
        <f t="shared" si="22"/>
        <v>1.588916383508474</v>
      </c>
      <c r="K171" s="8">
        <f t="shared" si="23"/>
        <v>4573.25198129064</v>
      </c>
      <c r="M171">
        <v>0</v>
      </c>
      <c r="N171" s="8">
        <f t="shared" si="5"/>
        <v>605.3</v>
      </c>
      <c r="O171" s="8">
        <f t="shared" si="24"/>
        <v>1926.729741070485</v>
      </c>
      <c r="P171" s="8">
        <f t="shared" si="25"/>
        <v>1293.377313911157</v>
      </c>
      <c r="Q171" s="8">
        <f aca="true" t="shared" si="30" ref="Q171:Q207">IF(G171&lt;D$43,D$42*D$40*(1-G171/D$43)^2,0)</f>
        <v>0</v>
      </c>
      <c r="R171" s="8">
        <f t="shared" si="26"/>
        <v>1293.377313911157</v>
      </c>
      <c r="T171" s="13">
        <f t="shared" si="27"/>
        <v>5.851615167548944</v>
      </c>
      <c r="U171" s="8">
        <f t="shared" si="28"/>
        <v>585.1615167548945</v>
      </c>
      <c r="W171" s="12">
        <f t="shared" si="29"/>
        <v>30817260.06217998</v>
      </c>
      <c r="X171" s="12">
        <f aca="true" t="shared" si="31" ref="X171:X191">D$62*W171</f>
        <v>1540863.003108999</v>
      </c>
    </row>
    <row r="172" spans="3:24" ht="12.75">
      <c r="C172">
        <f aca="true" t="shared" si="32" ref="C172:C203">C171+D$62</f>
        <v>3.2499999999999964</v>
      </c>
      <c r="E172" s="4">
        <f t="shared" si="20"/>
        <v>112.32447491025626</v>
      </c>
      <c r="F172" s="8">
        <f aca="true" t="shared" si="33" ref="F172:F203">F171+E172*D$62</f>
        <v>263.01240039048434</v>
      </c>
      <c r="G172" s="24">
        <f t="shared" si="21"/>
        <v>0.8371944723322066</v>
      </c>
      <c r="H172" s="50">
        <f aca="true" t="shared" si="34" ref="H172:H207">ABS(1-G172)</f>
        <v>0.16280552766779344</v>
      </c>
      <c r="J172" s="50">
        <f t="shared" si="22"/>
        <v>1.6774172749490068</v>
      </c>
      <c r="K172" s="8">
        <f t="shared" si="23"/>
        <v>4827.977076536186</v>
      </c>
      <c r="M172">
        <v>0</v>
      </c>
      <c r="N172" s="8">
        <f aca="true" t="shared" si="35" ref="N172:N207">-0.0000121616*M172^3+0.0081879*M172^2-0.3153*M172+605.3</f>
        <v>605.3</v>
      </c>
      <c r="O172" s="8">
        <f t="shared" si="24"/>
        <v>1926.729741070485</v>
      </c>
      <c r="P172" s="8">
        <f t="shared" si="25"/>
        <v>1350.4344413183298</v>
      </c>
      <c r="Q172" s="8">
        <f t="shared" si="30"/>
        <v>0</v>
      </c>
      <c r="R172" s="8">
        <f t="shared" si="26"/>
        <v>1350.4344413183298</v>
      </c>
      <c r="T172" s="13">
        <f t="shared" si="27"/>
        <v>5.74094991290723</v>
      </c>
      <c r="U172" s="8">
        <f t="shared" si="28"/>
        <v>574.094991290723</v>
      </c>
      <c r="W172" s="12">
        <f t="shared" si="29"/>
        <v>29662655.31225858</v>
      </c>
      <c r="X172" s="12">
        <f t="shared" si="31"/>
        <v>1483132.7656129291</v>
      </c>
    </row>
    <row r="173" spans="3:24" ht="12.75">
      <c r="C173">
        <f t="shared" si="32"/>
        <v>3.2999999999999963</v>
      </c>
      <c r="E173" s="4">
        <f t="shared" si="20"/>
        <v>119.09392586362522</v>
      </c>
      <c r="F173" s="8">
        <f t="shared" si="33"/>
        <v>268.9670966836656</v>
      </c>
      <c r="G173" s="24">
        <f t="shared" si="21"/>
        <v>0.8561488593256222</v>
      </c>
      <c r="H173" s="50">
        <f t="shared" si="34"/>
        <v>0.14385114067437776</v>
      </c>
      <c r="J173" s="50">
        <f t="shared" si="22"/>
        <v>1.7879333701295415</v>
      </c>
      <c r="K173" s="8">
        <f t="shared" si="23"/>
        <v>5146.066786287228</v>
      </c>
      <c r="M173">
        <v>0</v>
      </c>
      <c r="N173" s="8">
        <f t="shared" si="35"/>
        <v>605.3</v>
      </c>
      <c r="O173" s="8">
        <f t="shared" si="24"/>
        <v>1926.729741070485</v>
      </c>
      <c r="P173" s="8">
        <f t="shared" si="25"/>
        <v>1412.2753078607473</v>
      </c>
      <c r="Q173" s="8">
        <f t="shared" si="30"/>
        <v>0</v>
      </c>
      <c r="R173" s="8">
        <f t="shared" si="26"/>
        <v>1412.2753078607473</v>
      </c>
      <c r="T173" s="13">
        <f t="shared" si="27"/>
        <v>5.605256789043002</v>
      </c>
      <c r="U173" s="8">
        <f t="shared" si="28"/>
        <v>560.5256789043002</v>
      </c>
      <c r="W173" s="12">
        <f t="shared" si="29"/>
        <v>28277013.304001402</v>
      </c>
      <c r="X173" s="12">
        <f t="shared" si="31"/>
        <v>1413850.6652000702</v>
      </c>
    </row>
    <row r="174" spans="3:24" ht="12.75">
      <c r="C174">
        <f t="shared" si="32"/>
        <v>3.349999999999996</v>
      </c>
      <c r="E174" s="4">
        <f t="shared" si="20"/>
        <v>127.86957117898905</v>
      </c>
      <c r="F174" s="8">
        <f t="shared" si="33"/>
        <v>275.360575242615</v>
      </c>
      <c r="G174" s="24">
        <f t="shared" si="21"/>
        <v>0.8764999336497992</v>
      </c>
      <c r="H174" s="50">
        <f t="shared" si="34"/>
        <v>0.12350006635020083</v>
      </c>
      <c r="J174" s="50">
        <f t="shared" si="22"/>
        <v>1.9294116133621206</v>
      </c>
      <c r="K174" s="8">
        <f t="shared" si="23"/>
        <v>5553.272390615029</v>
      </c>
      <c r="M174">
        <v>0</v>
      </c>
      <c r="N174" s="8">
        <f t="shared" si="35"/>
        <v>605.3</v>
      </c>
      <c r="O174" s="8">
        <f t="shared" si="24"/>
        <v>1926.729741070485</v>
      </c>
      <c r="P174" s="8">
        <f t="shared" si="25"/>
        <v>1480.214234617725</v>
      </c>
      <c r="Q174" s="8">
        <f t="shared" si="30"/>
        <v>0</v>
      </c>
      <c r="R174" s="8">
        <f t="shared" si="26"/>
        <v>1480.214234617725</v>
      </c>
      <c r="T174" s="13">
        <f t="shared" si="27"/>
        <v>5.432047044693361</v>
      </c>
      <c r="U174" s="8">
        <f t="shared" si="28"/>
        <v>543.2047044693361</v>
      </c>
      <c r="W174" s="12">
        <f t="shared" si="29"/>
        <v>26556421.586185686</v>
      </c>
      <c r="X174" s="12">
        <f t="shared" si="31"/>
        <v>1327821.0793092845</v>
      </c>
    </row>
    <row r="175" spans="3:24" ht="12.75">
      <c r="C175">
        <f t="shared" si="32"/>
        <v>3.399999999999996</v>
      </c>
      <c r="E175" s="4">
        <f t="shared" si="20"/>
        <v>139.48829301360627</v>
      </c>
      <c r="F175" s="8">
        <f t="shared" si="33"/>
        <v>282.33498989329536</v>
      </c>
      <c r="G175" s="24">
        <f t="shared" si="21"/>
        <v>0.8987001849863654</v>
      </c>
      <c r="H175" s="50">
        <f t="shared" si="34"/>
        <v>0.10129981501363461</v>
      </c>
      <c r="J175" s="50">
        <f t="shared" si="22"/>
        <v>2.1133429307149436</v>
      </c>
      <c r="K175" s="8">
        <f t="shared" si="23"/>
        <v>6082.667310470929</v>
      </c>
      <c r="M175">
        <v>0</v>
      </c>
      <c r="N175" s="8">
        <f t="shared" si="35"/>
        <v>605.3</v>
      </c>
      <c r="O175" s="8">
        <f t="shared" si="24"/>
        <v>1926.729741070485</v>
      </c>
      <c r="P175" s="8">
        <f t="shared" si="25"/>
        <v>1556.146439473345</v>
      </c>
      <c r="Q175" s="8">
        <f t="shared" si="30"/>
        <v>0</v>
      </c>
      <c r="R175" s="8">
        <f t="shared" si="26"/>
        <v>1556.146439473345</v>
      </c>
      <c r="T175" s="13">
        <f t="shared" si="27"/>
        <v>5.197947781493678</v>
      </c>
      <c r="U175" s="8">
        <f t="shared" si="28"/>
        <v>519.7947781493677</v>
      </c>
      <c r="W175" s="12">
        <f t="shared" si="29"/>
        <v>24316795.02522154</v>
      </c>
      <c r="X175" s="12">
        <f t="shared" si="31"/>
        <v>1215839.7512610771</v>
      </c>
    </row>
    <row r="176" spans="3:24" ht="12.75">
      <c r="C176">
        <f t="shared" si="32"/>
        <v>3.4499999999999957</v>
      </c>
      <c r="E176" s="4">
        <f t="shared" si="20"/>
        <v>155.01783804786245</v>
      </c>
      <c r="F176" s="8">
        <f t="shared" si="33"/>
        <v>290.08588179568846</v>
      </c>
      <c r="G176" s="24">
        <f t="shared" si="21"/>
        <v>0.9233720401791015</v>
      </c>
      <c r="H176" s="50">
        <f t="shared" si="34"/>
        <v>0.07662795982089854</v>
      </c>
      <c r="J176" s="50">
        <f t="shared" si="22"/>
        <v>2.341198017786779</v>
      </c>
      <c r="K176" s="8">
        <f t="shared" si="23"/>
        <v>6738.484532329706</v>
      </c>
      <c r="M176">
        <v>0</v>
      </c>
      <c r="N176" s="8">
        <f t="shared" si="35"/>
        <v>605.3</v>
      </c>
      <c r="O176" s="8">
        <f t="shared" si="24"/>
        <v>1926.729741070485</v>
      </c>
      <c r="P176" s="8">
        <f t="shared" si="25"/>
        <v>1642.760459607297</v>
      </c>
      <c r="Q176" s="8">
        <f t="shared" si="30"/>
        <v>0</v>
      </c>
      <c r="R176" s="8">
        <f t="shared" si="26"/>
        <v>1642.760459607297</v>
      </c>
      <c r="T176" s="13">
        <f t="shared" si="27"/>
        <v>4.853245943825748</v>
      </c>
      <c r="U176" s="8">
        <f t="shared" si="28"/>
        <v>485.3245943825748</v>
      </c>
      <c r="W176" s="12">
        <f t="shared" si="29"/>
        <v>21198596.572134968</v>
      </c>
      <c r="X176" s="12">
        <f t="shared" si="31"/>
        <v>1059929.8286067485</v>
      </c>
    </row>
    <row r="177" spans="3:24" ht="12.75">
      <c r="C177">
        <f t="shared" si="32"/>
        <v>3.4999999999999956</v>
      </c>
      <c r="E177" s="4">
        <f t="shared" si="20"/>
        <v>174.5110983809044</v>
      </c>
      <c r="F177" s="8">
        <f t="shared" si="33"/>
        <v>298.8114367147337</v>
      </c>
      <c r="G177" s="24">
        <f t="shared" si="21"/>
        <v>0.9511463441108186</v>
      </c>
      <c r="H177" s="50">
        <f t="shared" si="34"/>
        <v>0.048853655889181447</v>
      </c>
      <c r="J177" s="50">
        <f t="shared" si="22"/>
        <v>2.4994957830894005</v>
      </c>
      <c r="K177" s="8">
        <f t="shared" si="23"/>
        <v>7194.100432774749</v>
      </c>
      <c r="M177">
        <v>0</v>
      </c>
      <c r="N177" s="8">
        <f t="shared" si="35"/>
        <v>605.3</v>
      </c>
      <c r="O177" s="8">
        <f t="shared" si="24"/>
        <v>1926.729741070485</v>
      </c>
      <c r="P177" s="8">
        <f t="shared" si="25"/>
        <v>1743.0726442954017</v>
      </c>
      <c r="Q177" s="8">
        <f t="shared" si="30"/>
        <v>0</v>
      </c>
      <c r="R177" s="8">
        <f t="shared" si="26"/>
        <v>1743.0726442954017</v>
      </c>
      <c r="T177" s="13">
        <f t="shared" si="27"/>
        <v>4.2716286212581185</v>
      </c>
      <c r="U177" s="8">
        <f t="shared" si="28"/>
        <v>427.16286212581184</v>
      </c>
      <c r="W177" s="12">
        <f t="shared" si="29"/>
        <v>16422129.970156379</v>
      </c>
      <c r="X177" s="12">
        <f t="shared" si="31"/>
        <v>821106.498507819</v>
      </c>
    </row>
    <row r="178" spans="3:24" ht="12.75">
      <c r="C178">
        <f t="shared" si="32"/>
        <v>3.5499999999999954</v>
      </c>
      <c r="E178" s="4">
        <f t="shared" si="20"/>
        <v>186.6790338520324</v>
      </c>
      <c r="F178" s="8">
        <f t="shared" si="33"/>
        <v>308.1453884073353</v>
      </c>
      <c r="G178" s="24">
        <f t="shared" si="21"/>
        <v>0.9808572351199887</v>
      </c>
      <c r="H178" s="50">
        <f t="shared" si="34"/>
        <v>0.01914276488001132</v>
      </c>
      <c r="J178" s="50">
        <f t="shared" si="22"/>
        <v>1.8771670065076018</v>
      </c>
      <c r="K178" s="8">
        <f t="shared" si="23"/>
        <v>5402.90088315936</v>
      </c>
      <c r="M178">
        <v>0</v>
      </c>
      <c r="N178" s="8">
        <f t="shared" si="35"/>
        <v>605.3</v>
      </c>
      <c r="O178" s="8">
        <f t="shared" si="24"/>
        <v>1926.729741070485</v>
      </c>
      <c r="P178" s="8">
        <f t="shared" si="25"/>
        <v>1853.6699135709093</v>
      </c>
      <c r="Q178" s="8">
        <f t="shared" si="30"/>
        <v>0</v>
      </c>
      <c r="R178" s="8">
        <f t="shared" si="26"/>
        <v>1853.6699135709093</v>
      </c>
      <c r="T178" s="13">
        <f t="shared" si="27"/>
        <v>3.05371899240392</v>
      </c>
      <c r="U178" s="8">
        <f t="shared" si="28"/>
        <v>305.371899240392</v>
      </c>
      <c r="W178" s="12">
        <f t="shared" si="29"/>
        <v>8392679.71611157</v>
      </c>
      <c r="X178" s="12">
        <f t="shared" si="31"/>
        <v>419633.98580557853</v>
      </c>
    </row>
    <row r="179" spans="3:24" ht="12.75">
      <c r="C179">
        <f t="shared" si="32"/>
        <v>3.599999999999995</v>
      </c>
      <c r="E179" s="4">
        <f t="shared" si="20"/>
        <v>121.54900580782365</v>
      </c>
      <c r="F179" s="8">
        <f t="shared" si="33"/>
        <v>314.2228386977265</v>
      </c>
      <c r="G179" s="24">
        <f t="shared" si="21"/>
        <v>1.0002023602222094</v>
      </c>
      <c r="H179" s="50">
        <f t="shared" si="34"/>
        <v>0.00020236022220943006</v>
      </c>
      <c r="J179" s="50">
        <f t="shared" si="22"/>
        <v>0.640176768072313</v>
      </c>
      <c r="K179" s="8">
        <f t="shared" si="23"/>
        <v>1842.570007679281</v>
      </c>
      <c r="M179">
        <v>0</v>
      </c>
      <c r="N179" s="8">
        <f t="shared" si="35"/>
        <v>605.3</v>
      </c>
      <c r="O179" s="8">
        <f t="shared" si="24"/>
        <v>1926.729741070485</v>
      </c>
      <c r="P179" s="8">
        <f t="shared" si="25"/>
        <v>1927.5096068864927</v>
      </c>
      <c r="Q179" s="8">
        <f t="shared" si="30"/>
        <v>0</v>
      </c>
      <c r="R179" s="8">
        <f t="shared" si="26"/>
        <v>1927.5096068864927</v>
      </c>
      <c r="T179" s="13">
        <f>D$27*D$28-1/(H179^D$29+D$31)</f>
        <v>0.19769287705776772</v>
      </c>
      <c r="U179" s="8">
        <f>D$6*T179</f>
        <v>19.769287705776772</v>
      </c>
      <c r="W179" s="12">
        <f>D$9*U179^2</f>
        <v>35174.2262754399</v>
      </c>
      <c r="X179" s="12">
        <f t="shared" si="31"/>
        <v>1758.711313771995</v>
      </c>
    </row>
    <row r="180" spans="3:24" ht="12.75">
      <c r="C180">
        <f t="shared" si="32"/>
        <v>3.649999999999995</v>
      </c>
      <c r="E180" s="4">
        <f t="shared" si="20"/>
        <v>-2.9088903838086235</v>
      </c>
      <c r="F180" s="8">
        <f t="shared" si="33"/>
        <v>314.07739417853605</v>
      </c>
      <c r="G180" s="24">
        <f t="shared" si="21"/>
        <v>0.9997393959387137</v>
      </c>
      <c r="H180" s="50">
        <f t="shared" si="34"/>
        <v>0.00026060406128625146</v>
      </c>
      <c r="J180" s="50">
        <f t="shared" si="22"/>
        <v>0.6445447736472387</v>
      </c>
      <c r="K180" s="8">
        <f t="shared" si="23"/>
        <v>1855.142091620985</v>
      </c>
      <c r="M180">
        <v>0</v>
      </c>
      <c r="N180" s="8">
        <f t="shared" si="35"/>
        <v>605.3</v>
      </c>
      <c r="O180" s="8">
        <f t="shared" si="24"/>
        <v>1926.729741070485</v>
      </c>
      <c r="P180" s="8">
        <f t="shared" si="25"/>
        <v>1925.7256447322793</v>
      </c>
      <c r="Q180" s="8">
        <f t="shared" si="30"/>
        <v>0</v>
      </c>
      <c r="R180" s="8">
        <f t="shared" si="26"/>
        <v>1925.7256447322793</v>
      </c>
      <c r="T180" s="13">
        <f t="shared" si="27"/>
        <v>0.24136962549800067</v>
      </c>
      <c r="U180" s="8">
        <f t="shared" si="28"/>
        <v>24.136962549800067</v>
      </c>
      <c r="W180" s="12">
        <f t="shared" si="29"/>
        <v>52433.36650174059</v>
      </c>
      <c r="X180" s="12">
        <f t="shared" si="31"/>
        <v>2621.6683250870296</v>
      </c>
    </row>
    <row r="181" spans="3:24" ht="12.75">
      <c r="C181">
        <f t="shared" si="32"/>
        <v>3.699999999999995</v>
      </c>
      <c r="E181" s="4">
        <f t="shared" si="20"/>
        <v>-2.417244969564875</v>
      </c>
      <c r="F181" s="8">
        <f t="shared" si="33"/>
        <v>313.9565319300578</v>
      </c>
      <c r="G181" s="24">
        <f t="shared" si="21"/>
        <v>0.9993546794531434</v>
      </c>
      <c r="H181" s="50">
        <f t="shared" si="34"/>
        <v>0.0006453205468566203</v>
      </c>
      <c r="J181" s="50">
        <f t="shared" si="22"/>
        <v>0.6733909802652582</v>
      </c>
      <c r="K181" s="8">
        <f t="shared" si="23"/>
        <v>1938.1678398213298</v>
      </c>
      <c r="M181">
        <v>0</v>
      </c>
      <c r="N181" s="8">
        <f t="shared" si="35"/>
        <v>605.3</v>
      </c>
      <c r="O181" s="8">
        <f t="shared" si="24"/>
        <v>1926.729741070485</v>
      </c>
      <c r="P181" s="8">
        <f t="shared" si="25"/>
        <v>1924.2438268548317</v>
      </c>
      <c r="Q181" s="8">
        <f t="shared" si="30"/>
        <v>0</v>
      </c>
      <c r="R181" s="8">
        <f t="shared" si="26"/>
        <v>1924.2438268548317</v>
      </c>
      <c r="T181" s="13">
        <f t="shared" si="27"/>
        <v>0.46480785473479536</v>
      </c>
      <c r="U181" s="8">
        <f t="shared" si="28"/>
        <v>46.480785473479536</v>
      </c>
      <c r="W181" s="12">
        <f t="shared" si="29"/>
        <v>194441.70764084638</v>
      </c>
      <c r="X181" s="12">
        <f t="shared" si="31"/>
        <v>9722.08538204232</v>
      </c>
    </row>
    <row r="182" spans="3:24" ht="12.75">
      <c r="C182">
        <f t="shared" si="32"/>
        <v>3.7499999999999947</v>
      </c>
      <c r="E182" s="4">
        <f t="shared" si="20"/>
        <v>0.47684975912664856</v>
      </c>
      <c r="F182" s="8">
        <f t="shared" si="33"/>
        <v>313.98037441801415</v>
      </c>
      <c r="G182" s="24">
        <f t="shared" si="21"/>
        <v>0.9994305724494207</v>
      </c>
      <c r="H182" s="50">
        <f t="shared" si="34"/>
        <v>0.0005694275505793156</v>
      </c>
      <c r="J182" s="50">
        <f t="shared" si="22"/>
        <v>0.6677015279439558</v>
      </c>
      <c r="K182" s="8">
        <f t="shared" si="23"/>
        <v>1921.792340537093</v>
      </c>
      <c r="M182">
        <v>0</v>
      </c>
      <c r="N182" s="8">
        <f t="shared" si="35"/>
        <v>605.3</v>
      </c>
      <c r="O182" s="8">
        <f t="shared" si="24"/>
        <v>1926.729741070485</v>
      </c>
      <c r="P182" s="8">
        <f t="shared" si="25"/>
        <v>1924.536099814068</v>
      </c>
      <c r="Q182" s="8">
        <f t="shared" si="30"/>
        <v>0</v>
      </c>
      <c r="R182" s="8">
        <f t="shared" si="26"/>
        <v>1924.536099814068</v>
      </c>
      <c r="T182" s="13">
        <f t="shared" si="27"/>
        <v>0.4265469678073224</v>
      </c>
      <c r="U182" s="8">
        <f t="shared" si="28"/>
        <v>42.65469678073224</v>
      </c>
      <c r="W182" s="12">
        <f t="shared" si="29"/>
        <v>163748.0841710588</v>
      </c>
      <c r="X182" s="12">
        <f t="shared" si="31"/>
        <v>8187.404208552941</v>
      </c>
    </row>
    <row r="183" spans="3:24" ht="12.75">
      <c r="C183">
        <f t="shared" si="32"/>
        <v>3.7999999999999945</v>
      </c>
      <c r="E183" s="4">
        <f t="shared" si="20"/>
        <v>-0.09396435880051267</v>
      </c>
      <c r="F183" s="8">
        <f t="shared" si="33"/>
        <v>313.97567620007413</v>
      </c>
      <c r="G183" s="24">
        <f t="shared" si="21"/>
        <v>0.9994156175572431</v>
      </c>
      <c r="H183" s="50">
        <f t="shared" si="34"/>
        <v>0.0005843824427569366</v>
      </c>
      <c r="J183" s="50">
        <f t="shared" si="22"/>
        <v>0.6688226969765911</v>
      </c>
      <c r="K183" s="8">
        <f t="shared" si="23"/>
        <v>1925.0193124237694</v>
      </c>
      <c r="M183">
        <v>0</v>
      </c>
      <c r="N183" s="8">
        <f t="shared" si="35"/>
        <v>605.3</v>
      </c>
      <c r="O183" s="8">
        <f t="shared" si="24"/>
        <v>1926.729741070485</v>
      </c>
      <c r="P183" s="8">
        <f t="shared" si="25"/>
        <v>1924.478504988924</v>
      </c>
      <c r="Q183" s="8">
        <f t="shared" si="30"/>
        <v>0</v>
      </c>
      <c r="R183" s="8">
        <f t="shared" si="26"/>
        <v>1924.478504988924</v>
      </c>
      <c r="T183" s="13">
        <f t="shared" si="27"/>
        <v>0.4342520030575061</v>
      </c>
      <c r="U183" s="8">
        <f t="shared" si="28"/>
        <v>43.42520030575061</v>
      </c>
      <c r="W183" s="12">
        <f t="shared" si="29"/>
        <v>169717.32194351064</v>
      </c>
      <c r="X183" s="12">
        <f t="shared" si="31"/>
        <v>8485.866097175533</v>
      </c>
    </row>
    <row r="184" spans="3:24" ht="12.75">
      <c r="C184">
        <f t="shared" si="32"/>
        <v>3.8499999999999943</v>
      </c>
      <c r="E184" s="4">
        <f t="shared" si="20"/>
        <v>0.01852080256319929</v>
      </c>
      <c r="F184" s="8">
        <f t="shared" si="33"/>
        <v>313.9766022402023</v>
      </c>
      <c r="G184" s="24">
        <f t="shared" si="21"/>
        <v>0.999418565234521</v>
      </c>
      <c r="H184" s="50">
        <f t="shared" si="34"/>
        <v>0.0005814347654790053</v>
      </c>
      <c r="J184" s="50">
        <f t="shared" si="22"/>
        <v>0.6686017113017312</v>
      </c>
      <c r="K184" s="8">
        <f t="shared" si="23"/>
        <v>1924.3832668861442</v>
      </c>
      <c r="M184">
        <v>0</v>
      </c>
      <c r="N184" s="8">
        <f t="shared" si="35"/>
        <v>605.3</v>
      </c>
      <c r="O184" s="8">
        <f t="shared" si="24"/>
        <v>1926.729741070485</v>
      </c>
      <c r="P184" s="8">
        <f t="shared" si="25"/>
        <v>1924.489857122765</v>
      </c>
      <c r="Q184" s="8">
        <f t="shared" si="30"/>
        <v>0</v>
      </c>
      <c r="R184" s="8">
        <f t="shared" si="26"/>
        <v>1924.489857122765</v>
      </c>
      <c r="T184" s="13">
        <f t="shared" si="27"/>
        <v>0.43274004484725914</v>
      </c>
      <c r="U184" s="8">
        <f t="shared" si="28"/>
        <v>43.274004484725914</v>
      </c>
      <c r="W184" s="12">
        <f t="shared" si="29"/>
        <v>168537.55177296707</v>
      </c>
      <c r="X184" s="12">
        <f t="shared" si="31"/>
        <v>8426.877588648355</v>
      </c>
    </row>
    <row r="185" spans="3:24" ht="12.75">
      <c r="C185">
        <f t="shared" si="32"/>
        <v>3.899999999999994</v>
      </c>
      <c r="E185" s="4">
        <f t="shared" si="20"/>
        <v>-0.0036503505692065752</v>
      </c>
      <c r="F185" s="8">
        <f t="shared" si="33"/>
        <v>313.9764197226738</v>
      </c>
      <c r="G185" s="24">
        <f t="shared" si="21"/>
        <v>0.999417984263184</v>
      </c>
      <c r="H185" s="50">
        <f t="shared" si="34"/>
        <v>0.0005820157368160439</v>
      </c>
      <c r="J185" s="50">
        <f t="shared" si="22"/>
        <v>0.6686452664617126</v>
      </c>
      <c r="K185" s="8">
        <f t="shared" si="23"/>
        <v>1924.5086282479804</v>
      </c>
      <c r="M185">
        <v>0</v>
      </c>
      <c r="N185" s="8">
        <f t="shared" si="35"/>
        <v>605.3</v>
      </c>
      <c r="O185" s="8">
        <f t="shared" si="24"/>
        <v>1926.729741070485</v>
      </c>
      <c r="P185" s="8">
        <f t="shared" si="25"/>
        <v>1924.4876196755943</v>
      </c>
      <c r="Q185" s="8">
        <f t="shared" si="30"/>
        <v>0</v>
      </c>
      <c r="R185" s="8">
        <f t="shared" si="26"/>
        <v>1924.4876196755943</v>
      </c>
      <c r="T185" s="13">
        <f t="shared" si="27"/>
        <v>0.4330383029992131</v>
      </c>
      <c r="U185" s="8">
        <f t="shared" si="28"/>
        <v>43.30383029992131</v>
      </c>
      <c r="W185" s="12">
        <f t="shared" si="29"/>
        <v>168769.95467799445</v>
      </c>
      <c r="X185" s="12">
        <f t="shared" si="31"/>
        <v>8438.497733899723</v>
      </c>
    </row>
    <row r="186" spans="3:24" ht="12.75">
      <c r="C186">
        <f t="shared" si="32"/>
        <v>3.949999999999994</v>
      </c>
      <c r="E186" s="4">
        <f t="shared" si="20"/>
        <v>0.0007194716570585077</v>
      </c>
      <c r="F186" s="8">
        <f t="shared" si="33"/>
        <v>313.97645569625666</v>
      </c>
      <c r="G186" s="24">
        <f t="shared" si="21"/>
        <v>0.9994180987706546</v>
      </c>
      <c r="H186" s="50">
        <f t="shared" si="34"/>
        <v>0.0005819012293454273</v>
      </c>
      <c r="J186" s="50">
        <f t="shared" si="22"/>
        <v>0.668636681890909</v>
      </c>
      <c r="K186" s="8">
        <f t="shared" si="23"/>
        <v>1924.483919958832</v>
      </c>
      <c r="M186">
        <v>0</v>
      </c>
      <c r="N186" s="8">
        <f t="shared" si="35"/>
        <v>605.3</v>
      </c>
      <c r="O186" s="8">
        <f t="shared" si="24"/>
        <v>1926.729741070485</v>
      </c>
      <c r="P186" s="8">
        <f t="shared" si="25"/>
        <v>1924.4880606687036</v>
      </c>
      <c r="Q186" s="8">
        <f t="shared" si="30"/>
        <v>0</v>
      </c>
      <c r="R186" s="8">
        <f t="shared" si="26"/>
        <v>1924.4880606687036</v>
      </c>
      <c r="T186" s="13">
        <f t="shared" si="27"/>
        <v>0.4329795274264816</v>
      </c>
      <c r="U186" s="8">
        <f t="shared" si="28"/>
        <v>43.297952742648164</v>
      </c>
      <c r="W186" s="12">
        <f t="shared" si="29"/>
        <v>168724.14405341342</v>
      </c>
      <c r="X186" s="12">
        <f t="shared" si="31"/>
        <v>8436.207202670672</v>
      </c>
    </row>
    <row r="187" spans="3:24" ht="12.75">
      <c r="C187">
        <f t="shared" si="32"/>
        <v>3.999999999999994</v>
      </c>
      <c r="E187" s="4">
        <f t="shared" si="20"/>
        <v>-0.00014180513258682753</v>
      </c>
      <c r="F187" s="8">
        <f t="shared" si="33"/>
        <v>313.976448606</v>
      </c>
      <c r="G187" s="24">
        <f t="shared" si="21"/>
        <v>0.9994180762016667</v>
      </c>
      <c r="H187" s="50">
        <f t="shared" si="34"/>
        <v>0.0005819237983333281</v>
      </c>
      <c r="J187" s="50">
        <f t="shared" si="22"/>
        <v>0.6686383738773444</v>
      </c>
      <c r="K187" s="8">
        <f t="shared" si="23"/>
        <v>1924.4887898691672</v>
      </c>
      <c r="M187">
        <v>0</v>
      </c>
      <c r="N187" s="8">
        <f t="shared" si="35"/>
        <v>605.3</v>
      </c>
      <c r="O187" s="8">
        <f t="shared" si="24"/>
        <v>1926.729741070485</v>
      </c>
      <c r="P187" s="8">
        <f t="shared" si="25"/>
        <v>1924.4879737506315</v>
      </c>
      <c r="Q187" s="8">
        <f t="shared" si="30"/>
        <v>0</v>
      </c>
      <c r="R187" s="8">
        <f t="shared" si="26"/>
        <v>1924.4879737506315</v>
      </c>
      <c r="T187" s="13">
        <f t="shared" si="27"/>
        <v>0.4329911122607344</v>
      </c>
      <c r="U187" s="8">
        <f t="shared" si="28"/>
        <v>43.299111226073435</v>
      </c>
      <c r="W187" s="12">
        <f t="shared" si="29"/>
        <v>168733.17296710907</v>
      </c>
      <c r="X187" s="12">
        <f t="shared" si="31"/>
        <v>8436.658648355455</v>
      </c>
    </row>
    <row r="188" spans="3:24" ht="12.75">
      <c r="C188">
        <f t="shared" si="32"/>
        <v>4.049999999999994</v>
      </c>
      <c r="E188" s="4">
        <f t="shared" si="20"/>
        <v>2.794926492448237E-05</v>
      </c>
      <c r="F188" s="8">
        <f t="shared" si="33"/>
        <v>313.97645000346324</v>
      </c>
      <c r="G188" s="24">
        <f t="shared" si="21"/>
        <v>0.9994180806499302</v>
      </c>
      <c r="H188" s="50">
        <f t="shared" si="34"/>
        <v>0.0005819193500697928</v>
      </c>
      <c r="J188" s="50">
        <f t="shared" si="22"/>
        <v>0.6686380403931182</v>
      </c>
      <c r="K188" s="8">
        <f t="shared" si="23"/>
        <v>1924.4878300279738</v>
      </c>
      <c r="M188">
        <v>0</v>
      </c>
      <c r="N188" s="8">
        <f t="shared" si="35"/>
        <v>605.3</v>
      </c>
      <c r="O188" s="8">
        <f t="shared" si="24"/>
        <v>1926.729741070485</v>
      </c>
      <c r="P188" s="8">
        <f t="shared" si="25"/>
        <v>1924.4879908818598</v>
      </c>
      <c r="Q188" s="8">
        <f t="shared" si="30"/>
        <v>0</v>
      </c>
      <c r="R188" s="8">
        <f t="shared" si="26"/>
        <v>1924.4879908818598</v>
      </c>
      <c r="T188" s="13">
        <f t="shared" si="27"/>
        <v>0.4329888289482362</v>
      </c>
      <c r="U188" s="8">
        <f t="shared" si="28"/>
        <v>43.29888289482362</v>
      </c>
      <c r="W188" s="12">
        <f t="shared" si="29"/>
        <v>168731.39339456844</v>
      </c>
      <c r="X188" s="12">
        <f t="shared" si="31"/>
        <v>8436.569669728422</v>
      </c>
    </row>
    <row r="189" spans="3:24" ht="12.75">
      <c r="C189">
        <f t="shared" si="32"/>
        <v>4.099999999999993</v>
      </c>
      <c r="E189" s="4">
        <f t="shared" si="20"/>
        <v>-5.508694725094382E-06</v>
      </c>
      <c r="F189" s="8">
        <f t="shared" si="33"/>
        <v>313.9764497280285</v>
      </c>
      <c r="G189" s="24">
        <f t="shared" si="21"/>
        <v>0.9994180797731943</v>
      </c>
      <c r="H189" s="50">
        <f t="shared" si="34"/>
        <v>0.0005819202268056989</v>
      </c>
      <c r="J189" s="50">
        <f t="shared" si="22"/>
        <v>0.6686381061215971</v>
      </c>
      <c r="K189" s="8">
        <f t="shared" si="23"/>
        <v>1924.4880192090407</v>
      </c>
      <c r="M189">
        <v>0</v>
      </c>
      <c r="N189" s="8">
        <f t="shared" si="35"/>
        <v>605.3</v>
      </c>
      <c r="O189" s="8">
        <f t="shared" si="24"/>
        <v>1926.729741070485</v>
      </c>
      <c r="P189" s="8">
        <f t="shared" si="25"/>
        <v>1924.4879875053596</v>
      </c>
      <c r="Q189" s="8">
        <f t="shared" si="30"/>
        <v>0</v>
      </c>
      <c r="R189" s="8">
        <f t="shared" si="26"/>
        <v>1924.4879875053596</v>
      </c>
      <c r="T189" s="13">
        <f t="shared" si="27"/>
        <v>0.43298927898108097</v>
      </c>
      <c r="U189" s="8">
        <f t="shared" si="28"/>
        <v>43.2989278981081</v>
      </c>
      <c r="W189" s="12">
        <f t="shared" si="29"/>
        <v>168731.74414130073</v>
      </c>
      <c r="X189" s="12">
        <f t="shared" si="31"/>
        <v>8436.587207065037</v>
      </c>
    </row>
    <row r="190" spans="3:24" ht="12.75">
      <c r="C190">
        <f t="shared" si="32"/>
        <v>4.149999999999993</v>
      </c>
      <c r="E190" s="4">
        <f t="shared" si="20"/>
        <v>1.0857425030274635E-06</v>
      </c>
      <c r="F190" s="8">
        <f t="shared" si="33"/>
        <v>313.9764497823156</v>
      </c>
      <c r="G190" s="24">
        <f t="shared" si="21"/>
        <v>0.9994180799459955</v>
      </c>
      <c r="H190" s="50">
        <f t="shared" si="34"/>
        <v>0.0005819200540044811</v>
      </c>
      <c r="J190" s="50">
        <f t="shared" si="22"/>
        <v>0.668638093166771</v>
      </c>
      <c r="K190" s="8">
        <f t="shared" si="23"/>
        <v>1924.4879819221924</v>
      </c>
      <c r="M190">
        <v>0</v>
      </c>
      <c r="N190" s="8">
        <f t="shared" si="35"/>
        <v>605.3</v>
      </c>
      <c r="O190" s="8">
        <f t="shared" si="24"/>
        <v>1926.729741070485</v>
      </c>
      <c r="P190" s="8">
        <f t="shared" si="25"/>
        <v>1924.4879881708548</v>
      </c>
      <c r="Q190" s="8">
        <f t="shared" si="30"/>
        <v>0</v>
      </c>
      <c r="R190" s="8">
        <f t="shared" si="26"/>
        <v>1924.4879881708548</v>
      </c>
      <c r="T190" s="13">
        <f t="shared" si="27"/>
        <v>0.4329891902813907</v>
      </c>
      <c r="U190" s="8">
        <f t="shared" si="28"/>
        <v>43.29891902813907</v>
      </c>
      <c r="W190" s="12">
        <f t="shared" si="29"/>
        <v>168731.67501048092</v>
      </c>
      <c r="X190" s="12">
        <f t="shared" si="31"/>
        <v>8436.583750524047</v>
      </c>
    </row>
    <row r="191" spans="3:24" ht="12.75">
      <c r="C191">
        <f t="shared" si="32"/>
        <v>4.199999999999993</v>
      </c>
      <c r="E191" s="4">
        <f t="shared" si="20"/>
        <v>-2.139952887038617E-07</v>
      </c>
      <c r="F191" s="8">
        <f t="shared" si="33"/>
        <v>313.9764497716159</v>
      </c>
      <c r="G191" s="24">
        <f t="shared" si="21"/>
        <v>0.9994180799119372</v>
      </c>
      <c r="H191" s="50">
        <f t="shared" si="34"/>
        <v>0.0005819200880627928</v>
      </c>
      <c r="J191" s="50">
        <f t="shared" si="22"/>
        <v>0.6686380957201066</v>
      </c>
      <c r="K191" s="8">
        <f t="shared" si="23"/>
        <v>1924.4879892712554</v>
      </c>
      <c r="M191">
        <v>0</v>
      </c>
      <c r="N191" s="8">
        <f t="shared" si="35"/>
        <v>605.3</v>
      </c>
      <c r="O191" s="8">
        <f t="shared" si="24"/>
        <v>1926.729741070485</v>
      </c>
      <c r="P191" s="8">
        <f t="shared" si="25"/>
        <v>1924.4879880396888</v>
      </c>
      <c r="Q191" s="8">
        <f t="shared" si="30"/>
        <v>0</v>
      </c>
      <c r="R191" s="8">
        <f t="shared" si="26"/>
        <v>1924.4879880396888</v>
      </c>
      <c r="T191" s="13">
        <f t="shared" si="27"/>
        <v>0.43298920776368544</v>
      </c>
      <c r="U191" s="8">
        <f t="shared" si="28"/>
        <v>43.29892077636855</v>
      </c>
      <c r="W191" s="12">
        <f t="shared" si="29"/>
        <v>168731.6886358416</v>
      </c>
      <c r="X191" s="12">
        <f t="shared" si="31"/>
        <v>8436.58443179208</v>
      </c>
    </row>
    <row r="192" spans="3:24" ht="12.75">
      <c r="C192">
        <f t="shared" si="32"/>
        <v>4.249999999999993</v>
      </c>
      <c r="E192" s="4">
        <f t="shared" si="20"/>
        <v>4.217693688974266E-08</v>
      </c>
      <c r="F192" s="8">
        <f t="shared" si="33"/>
        <v>313.9764497737247</v>
      </c>
      <c r="G192" s="24">
        <f t="shared" si="21"/>
        <v>0.9994180799186498</v>
      </c>
      <c r="H192" s="50">
        <f t="shared" si="34"/>
        <v>0.0005819200813501624</v>
      </c>
      <c r="J192" s="50">
        <f t="shared" si="22"/>
        <v>0.6686380952168638</v>
      </c>
      <c r="K192" s="8">
        <f t="shared" si="23"/>
        <v>1924.4879878228116</v>
      </c>
      <c r="M192">
        <v>0</v>
      </c>
      <c r="N192" s="8">
        <f t="shared" si="35"/>
        <v>605.3</v>
      </c>
      <c r="O192" s="8">
        <f t="shared" si="24"/>
        <v>1926.729741070485</v>
      </c>
      <c r="P192" s="8">
        <f t="shared" si="25"/>
        <v>1924.4879880655403</v>
      </c>
      <c r="Q192" s="8">
        <f t="shared" si="30"/>
        <v>0</v>
      </c>
      <c r="R192" s="8">
        <f t="shared" si="26"/>
        <v>1924.4879880655403</v>
      </c>
      <c r="T192" s="13">
        <f t="shared" si="27"/>
        <v>0.43298920431805943</v>
      </c>
      <c r="U192" s="8">
        <f t="shared" si="28"/>
        <v>43.29892043180594</v>
      </c>
      <c r="W192" s="12"/>
      <c r="X192" s="12"/>
    </row>
    <row r="193" spans="3:24" ht="12.75">
      <c r="C193">
        <f t="shared" si="32"/>
        <v>4.299999999999993</v>
      </c>
      <c r="E193" s="4">
        <f t="shared" si="20"/>
        <v>-8.312625838810424E-09</v>
      </c>
      <c r="F193" s="8">
        <f t="shared" si="33"/>
        <v>313.97644977330907</v>
      </c>
      <c r="G193" s="24">
        <f t="shared" si="21"/>
        <v>0.9994180799173268</v>
      </c>
      <c r="H193" s="50">
        <f t="shared" si="34"/>
        <v>0.0005819200826732152</v>
      </c>
      <c r="J193" s="50">
        <f t="shared" si="22"/>
        <v>0.6686380953160526</v>
      </c>
      <c r="K193" s="8">
        <f t="shared" si="23"/>
        <v>1924.4879881082989</v>
      </c>
      <c r="M193">
        <v>0</v>
      </c>
      <c r="N193" s="8">
        <f t="shared" si="35"/>
        <v>605.3</v>
      </c>
      <c r="O193" s="8">
        <f t="shared" si="24"/>
        <v>1926.729741070485</v>
      </c>
      <c r="P193" s="8">
        <f t="shared" si="25"/>
        <v>1924.487988060445</v>
      </c>
      <c r="Q193" s="8">
        <f t="shared" si="30"/>
        <v>0</v>
      </c>
      <c r="R193" s="8">
        <f t="shared" si="26"/>
        <v>1924.487988060445</v>
      </c>
      <c r="T193" s="13">
        <f t="shared" si="27"/>
        <v>0.43298920499718907</v>
      </c>
      <c r="U193" s="8">
        <f t="shared" si="28"/>
        <v>43.2989204997189</v>
      </c>
      <c r="W193" s="12"/>
      <c r="X193" s="12"/>
    </row>
    <row r="194" spans="3:24" ht="12.75">
      <c r="C194">
        <f t="shared" si="32"/>
        <v>4.3499999999999925</v>
      </c>
      <c r="E194" s="4">
        <f t="shared" si="20"/>
        <v>1.6388269128359229E-09</v>
      </c>
      <c r="F194" s="8">
        <f t="shared" si="33"/>
        <v>313.97644977339104</v>
      </c>
      <c r="G194" s="24">
        <f t="shared" si="21"/>
        <v>0.9994180799175877</v>
      </c>
      <c r="H194" s="50">
        <f t="shared" si="34"/>
        <v>0.0005819200824123127</v>
      </c>
      <c r="J194" s="50">
        <f t="shared" si="22"/>
        <v>0.668638095296493</v>
      </c>
      <c r="K194" s="8">
        <f t="shared" si="23"/>
        <v>1924.487988052002</v>
      </c>
      <c r="M194">
        <v>0</v>
      </c>
      <c r="N194" s="8">
        <f t="shared" si="35"/>
        <v>605.3</v>
      </c>
      <c r="O194" s="8">
        <f t="shared" si="24"/>
        <v>1926.729741070485</v>
      </c>
      <c r="P194" s="8">
        <f t="shared" si="25"/>
        <v>1924.48798806145</v>
      </c>
      <c r="Q194" s="8">
        <f t="shared" si="30"/>
        <v>0</v>
      </c>
      <c r="R194" s="8">
        <f t="shared" si="26"/>
        <v>1924.48798806145</v>
      </c>
      <c r="T194" s="13">
        <f t="shared" si="27"/>
        <v>0.432989204863266</v>
      </c>
      <c r="U194" s="8">
        <f t="shared" si="28"/>
        <v>43.298920486326594</v>
      </c>
      <c r="W194" s="12"/>
      <c r="X194" s="12"/>
    </row>
    <row r="195" spans="3:24" ht="12.75">
      <c r="C195">
        <f t="shared" si="32"/>
        <v>4.399999999999992</v>
      </c>
      <c r="E195" s="4">
        <f t="shared" si="20"/>
        <v>-3.2356364163330896E-10</v>
      </c>
      <c r="F195" s="8">
        <f t="shared" si="33"/>
        <v>313.97644977337484</v>
      </c>
      <c r="G195" s="24">
        <f t="shared" si="21"/>
        <v>0.9994180799175362</v>
      </c>
      <c r="H195" s="50">
        <f t="shared" si="34"/>
        <v>0.0005819200824638271</v>
      </c>
      <c r="J195" s="50">
        <f t="shared" si="22"/>
        <v>0.6686380953003548</v>
      </c>
      <c r="K195" s="8">
        <f t="shared" si="23"/>
        <v>1924.4879880631172</v>
      </c>
      <c r="M195">
        <v>0</v>
      </c>
      <c r="N195" s="8">
        <f t="shared" si="35"/>
        <v>605.3</v>
      </c>
      <c r="O195" s="8">
        <f t="shared" si="24"/>
        <v>1926.729741070485</v>
      </c>
      <c r="P195" s="8">
        <f t="shared" si="25"/>
        <v>1924.4879880612516</v>
      </c>
      <c r="Q195" s="8">
        <f t="shared" si="30"/>
        <v>0</v>
      </c>
      <c r="R195" s="8">
        <f t="shared" si="26"/>
        <v>1924.4879880612516</v>
      </c>
      <c r="T195" s="13">
        <f t="shared" si="27"/>
        <v>0.4329892048897088</v>
      </c>
      <c r="U195" s="8">
        <f t="shared" si="28"/>
        <v>43.29892048897088</v>
      </c>
      <c r="W195" s="12"/>
      <c r="X195" s="12"/>
    </row>
    <row r="196" spans="3:24" ht="12.75">
      <c r="C196">
        <f t="shared" si="32"/>
        <v>4.449999999999992</v>
      </c>
      <c r="E196" s="4">
        <f t="shared" si="20"/>
        <v>6.389044544560681E-11</v>
      </c>
      <c r="F196" s="8">
        <f t="shared" si="33"/>
        <v>313.976449773378</v>
      </c>
      <c r="G196" s="24">
        <f t="shared" si="21"/>
        <v>0.9994180799175463</v>
      </c>
      <c r="H196" s="50">
        <f t="shared" si="34"/>
        <v>0.0005819200824537241</v>
      </c>
      <c r="J196" s="50">
        <f t="shared" si="22"/>
        <v>0.6686380952995974</v>
      </c>
      <c r="K196" s="8">
        <f t="shared" si="23"/>
        <v>1924.4879880609371</v>
      </c>
      <c r="M196">
        <v>0</v>
      </c>
      <c r="N196" s="8">
        <f t="shared" si="35"/>
        <v>605.3</v>
      </c>
      <c r="O196" s="8">
        <f t="shared" si="24"/>
        <v>1926.729741070485</v>
      </c>
      <c r="P196" s="8">
        <f t="shared" si="25"/>
        <v>1924.4879880612905</v>
      </c>
      <c r="Q196" s="8">
        <f t="shared" si="30"/>
        <v>0</v>
      </c>
      <c r="R196" s="8">
        <f t="shared" si="26"/>
        <v>1924.4879880612905</v>
      </c>
      <c r="T196" s="13">
        <f t="shared" si="27"/>
        <v>0.43298920488452186</v>
      </c>
      <c r="U196" s="8">
        <f t="shared" si="28"/>
        <v>43.29892048845218</v>
      </c>
      <c r="W196" s="12"/>
      <c r="X196" s="12"/>
    </row>
    <row r="197" spans="3:24" ht="12.75">
      <c r="C197">
        <f t="shared" si="32"/>
        <v>4.499999999999992</v>
      </c>
      <c r="E197" s="4">
        <f t="shared" si="20"/>
        <v>-1.2100640124615842E-11</v>
      </c>
      <c r="F197" s="8">
        <f t="shared" si="33"/>
        <v>313.9764497733774</v>
      </c>
      <c r="G197" s="24">
        <f t="shared" si="21"/>
        <v>0.9994180799175443</v>
      </c>
      <c r="H197" s="50">
        <f t="shared" si="34"/>
        <v>0.0005819200824557225</v>
      </c>
      <c r="J197" s="50">
        <f t="shared" si="22"/>
        <v>0.6686380952997473</v>
      </c>
      <c r="K197" s="8">
        <f t="shared" si="23"/>
        <v>1924.4879880613687</v>
      </c>
      <c r="M197">
        <v>0</v>
      </c>
      <c r="N197" s="8">
        <f t="shared" si="35"/>
        <v>605.3</v>
      </c>
      <c r="O197" s="8">
        <f t="shared" si="24"/>
        <v>1926.729741070485</v>
      </c>
      <c r="P197" s="8">
        <f t="shared" si="25"/>
        <v>1924.4879880612827</v>
      </c>
      <c r="Q197" s="8">
        <f t="shared" si="30"/>
        <v>0</v>
      </c>
      <c r="R197" s="8">
        <f t="shared" si="26"/>
        <v>1924.4879880612827</v>
      </c>
      <c r="T197" s="13">
        <f t="shared" si="27"/>
        <v>0.4329892048855486</v>
      </c>
      <c r="U197" s="8">
        <f t="shared" si="28"/>
        <v>43.298920488554856</v>
      </c>
      <c r="W197" s="12"/>
      <c r="X197" s="12"/>
    </row>
    <row r="198" spans="3:24" ht="12.75">
      <c r="C198">
        <f t="shared" si="32"/>
        <v>4.549999999999992</v>
      </c>
      <c r="E198" s="4">
        <f t="shared" si="20"/>
        <v>2.9433989492308807E-12</v>
      </c>
      <c r="F198" s="8">
        <f t="shared" si="33"/>
        <v>313.97644977337757</v>
      </c>
      <c r="G198" s="24">
        <f t="shared" si="21"/>
        <v>0.9994180799175448</v>
      </c>
      <c r="H198" s="50">
        <f t="shared" si="34"/>
        <v>0.0005819200824551674</v>
      </c>
      <c r="J198" s="50">
        <f t="shared" si="22"/>
        <v>0.6686380952997056</v>
      </c>
      <c r="K198" s="8">
        <f t="shared" si="23"/>
        <v>1924.4879880612489</v>
      </c>
      <c r="M198">
        <v>0</v>
      </c>
      <c r="N198" s="8">
        <f t="shared" si="35"/>
        <v>605.3</v>
      </c>
      <c r="O198" s="8">
        <f t="shared" si="24"/>
        <v>1926.729741070485</v>
      </c>
      <c r="P198" s="8">
        <f t="shared" si="25"/>
        <v>1924.4879880612848</v>
      </c>
      <c r="Q198" s="8">
        <f t="shared" si="30"/>
        <v>0</v>
      </c>
      <c r="R198" s="8">
        <f t="shared" si="26"/>
        <v>1924.4879880612848</v>
      </c>
      <c r="T198" s="13">
        <f t="shared" si="27"/>
        <v>0.4329892048852635</v>
      </c>
      <c r="U198" s="8">
        <f t="shared" si="28"/>
        <v>43.29892048852635</v>
      </c>
      <c r="W198" s="12"/>
      <c r="X198" s="12"/>
    </row>
    <row r="199" spans="3:24" ht="12.75">
      <c r="C199">
        <f t="shared" si="32"/>
        <v>4.599999999999992</v>
      </c>
      <c r="E199" s="4">
        <f t="shared" si="20"/>
        <v>-1.2303096136996803E-12</v>
      </c>
      <c r="F199" s="8">
        <f t="shared" si="33"/>
        <v>313.9764497733775</v>
      </c>
      <c r="G199" s="24">
        <f t="shared" si="21"/>
        <v>0.9994180799175446</v>
      </c>
      <c r="H199" s="50">
        <f t="shared" si="34"/>
        <v>0.0005819200824553894</v>
      </c>
      <c r="J199" s="50">
        <f t="shared" si="22"/>
        <v>0.6686380952997223</v>
      </c>
      <c r="K199" s="8">
        <f t="shared" si="23"/>
        <v>1924.4879880612966</v>
      </c>
      <c r="M199">
        <v>0</v>
      </c>
      <c r="N199" s="8">
        <f t="shared" si="35"/>
        <v>605.3</v>
      </c>
      <c r="O199" s="8">
        <f t="shared" si="24"/>
        <v>1926.729741070485</v>
      </c>
      <c r="P199" s="8">
        <f t="shared" si="25"/>
        <v>1924.487988061284</v>
      </c>
      <c r="Q199" s="8">
        <f t="shared" si="30"/>
        <v>0</v>
      </c>
      <c r="R199" s="8">
        <f t="shared" si="26"/>
        <v>1924.487988061284</v>
      </c>
      <c r="T199" s="13">
        <f t="shared" si="27"/>
        <v>0.4329892048853772</v>
      </c>
      <c r="U199" s="8">
        <f t="shared" si="28"/>
        <v>43.29892048853772</v>
      </c>
      <c r="W199" s="12"/>
      <c r="X199" s="12"/>
    </row>
    <row r="200" spans="3:24" ht="12.75">
      <c r="C200">
        <f t="shared" si="32"/>
        <v>4.6499999999999915</v>
      </c>
      <c r="E200" s="4">
        <f aca="true" t="shared" si="36" ref="E200:E207">1/D$12*(K199-R199)</f>
        <v>4.282723338828001E-13</v>
      </c>
      <c r="F200" s="8">
        <f t="shared" si="33"/>
        <v>313.9764497733775</v>
      </c>
      <c r="G200" s="24">
        <f aca="true" t="shared" si="37" ref="G200:G207">F200/D$14</f>
        <v>0.9994180799175446</v>
      </c>
      <c r="H200" s="50">
        <f t="shared" si="34"/>
        <v>0.0005819200824553894</v>
      </c>
      <c r="J200" s="50">
        <f aca="true" t="shared" si="38" ref="J200:J207">D$22*(2*D$24/(D$23/H200+H200/D$23)-D$24+1)</f>
        <v>0.6686380952997223</v>
      </c>
      <c r="K200" s="8">
        <f aca="true" t="shared" si="39" ref="K200:K207">J200*D$21</f>
        <v>1924.4879880612966</v>
      </c>
      <c r="M200">
        <v>0</v>
      </c>
      <c r="N200" s="8">
        <f t="shared" si="35"/>
        <v>605.3</v>
      </c>
      <c r="O200" s="8">
        <f aca="true" t="shared" si="40" ref="O200:O207">N200*1000/D$14</f>
        <v>1926.729741070485</v>
      </c>
      <c r="P200" s="8">
        <f aca="true" t="shared" si="41" ref="P200:P207">O200*G200^2</f>
        <v>1924.487988061284</v>
      </c>
      <c r="Q200" s="8">
        <f t="shared" si="30"/>
        <v>0</v>
      </c>
      <c r="R200" s="8">
        <f aca="true" t="shared" si="42" ref="R200:R207">P200+Q200</f>
        <v>1924.487988061284</v>
      </c>
      <c r="T200" s="13">
        <f aca="true" t="shared" si="43" ref="T200:T207">D$27*D$28-1/(H200^D$29+D$31)</f>
        <v>0.4329892048853772</v>
      </c>
      <c r="U200" s="8">
        <f aca="true" t="shared" si="44" ref="U200:U207">D$6*T200</f>
        <v>43.29892048853772</v>
      </c>
      <c r="W200" s="12"/>
      <c r="X200" s="12"/>
    </row>
    <row r="201" spans="3:24" ht="12.75">
      <c r="C201">
        <f t="shared" si="32"/>
        <v>4.699999999999991</v>
      </c>
      <c r="E201" s="4">
        <f t="shared" si="36"/>
        <v>4.282723338828001E-13</v>
      </c>
      <c r="F201" s="8">
        <f t="shared" si="33"/>
        <v>313.9764497733775</v>
      </c>
      <c r="G201" s="24">
        <f t="shared" si="37"/>
        <v>0.9994180799175446</v>
      </c>
      <c r="H201" s="50">
        <f t="shared" si="34"/>
        <v>0.0005819200824553894</v>
      </c>
      <c r="J201" s="50">
        <f t="shared" si="38"/>
        <v>0.6686380952997223</v>
      </c>
      <c r="K201" s="8">
        <f t="shared" si="39"/>
        <v>1924.4879880612966</v>
      </c>
      <c r="M201">
        <v>0</v>
      </c>
      <c r="N201" s="8">
        <f t="shared" si="35"/>
        <v>605.3</v>
      </c>
      <c r="O201" s="8">
        <f t="shared" si="40"/>
        <v>1926.729741070485</v>
      </c>
      <c r="P201" s="8">
        <f t="shared" si="41"/>
        <v>1924.487988061284</v>
      </c>
      <c r="Q201" s="8">
        <f t="shared" si="30"/>
        <v>0</v>
      </c>
      <c r="R201" s="8">
        <f t="shared" si="42"/>
        <v>1924.487988061284</v>
      </c>
      <c r="T201" s="13">
        <f t="shared" si="43"/>
        <v>0.4329892048853772</v>
      </c>
      <c r="U201" s="8">
        <f t="shared" si="44"/>
        <v>43.29892048853772</v>
      </c>
      <c r="W201" s="12"/>
      <c r="X201" s="12"/>
    </row>
    <row r="202" spans="3:24" ht="12.75">
      <c r="C202">
        <f t="shared" si="32"/>
        <v>4.749999999999991</v>
      </c>
      <c r="E202" s="4">
        <f t="shared" si="36"/>
        <v>4.282723338828001E-13</v>
      </c>
      <c r="F202" s="8">
        <f t="shared" si="33"/>
        <v>313.9764497733775</v>
      </c>
      <c r="G202" s="24">
        <f t="shared" si="37"/>
        <v>0.9994180799175446</v>
      </c>
      <c r="H202" s="50">
        <f t="shared" si="34"/>
        <v>0.0005819200824553894</v>
      </c>
      <c r="J202" s="50">
        <f t="shared" si="38"/>
        <v>0.6686380952997223</v>
      </c>
      <c r="K202" s="8">
        <f t="shared" si="39"/>
        <v>1924.4879880612966</v>
      </c>
      <c r="M202">
        <v>0</v>
      </c>
      <c r="N202" s="8">
        <f t="shared" si="35"/>
        <v>605.3</v>
      </c>
      <c r="O202" s="8">
        <f t="shared" si="40"/>
        <v>1926.729741070485</v>
      </c>
      <c r="P202" s="8">
        <f t="shared" si="41"/>
        <v>1924.487988061284</v>
      </c>
      <c r="Q202" s="8">
        <f t="shared" si="30"/>
        <v>0</v>
      </c>
      <c r="R202" s="8">
        <f t="shared" si="42"/>
        <v>1924.487988061284</v>
      </c>
      <c r="T202" s="13">
        <f t="shared" si="43"/>
        <v>0.4329892048853772</v>
      </c>
      <c r="U202" s="8">
        <f t="shared" si="44"/>
        <v>43.29892048853772</v>
      </c>
      <c r="W202" s="12"/>
      <c r="X202" s="12"/>
    </row>
    <row r="203" spans="3:24" ht="12.75">
      <c r="C203">
        <f t="shared" si="32"/>
        <v>4.799999999999991</v>
      </c>
      <c r="E203" s="4">
        <f t="shared" si="36"/>
        <v>4.282723338828001E-13</v>
      </c>
      <c r="F203" s="8">
        <f t="shared" si="33"/>
        <v>313.9764497733775</v>
      </c>
      <c r="G203" s="24">
        <f t="shared" si="37"/>
        <v>0.9994180799175446</v>
      </c>
      <c r="H203" s="50">
        <f t="shared" si="34"/>
        <v>0.0005819200824553894</v>
      </c>
      <c r="J203" s="50">
        <f t="shared" si="38"/>
        <v>0.6686380952997223</v>
      </c>
      <c r="K203" s="8">
        <f t="shared" si="39"/>
        <v>1924.4879880612966</v>
      </c>
      <c r="M203">
        <v>0</v>
      </c>
      <c r="N203" s="8">
        <f t="shared" si="35"/>
        <v>605.3</v>
      </c>
      <c r="O203" s="8">
        <f t="shared" si="40"/>
        <v>1926.729741070485</v>
      </c>
      <c r="P203" s="8">
        <f t="shared" si="41"/>
        <v>1924.487988061284</v>
      </c>
      <c r="Q203" s="8">
        <f t="shared" si="30"/>
        <v>0</v>
      </c>
      <c r="R203" s="8">
        <f t="shared" si="42"/>
        <v>1924.487988061284</v>
      </c>
      <c r="T203" s="13">
        <f t="shared" si="43"/>
        <v>0.4329892048853772</v>
      </c>
      <c r="U203" s="8">
        <f t="shared" si="44"/>
        <v>43.29892048853772</v>
      </c>
      <c r="W203" s="12"/>
      <c r="X203" s="12"/>
    </row>
    <row r="204" spans="3:24" ht="12.75">
      <c r="C204">
        <f>C203+D$62</f>
        <v>4.849999999999991</v>
      </c>
      <c r="E204" s="4">
        <f t="shared" si="36"/>
        <v>4.282723338828001E-13</v>
      </c>
      <c r="F204" s="8">
        <f>F203+E204*D$62</f>
        <v>313.9764497733775</v>
      </c>
      <c r="G204" s="24">
        <f t="shared" si="37"/>
        <v>0.9994180799175446</v>
      </c>
      <c r="H204" s="50">
        <f t="shared" si="34"/>
        <v>0.0005819200824553894</v>
      </c>
      <c r="J204" s="50">
        <f t="shared" si="38"/>
        <v>0.6686380952997223</v>
      </c>
      <c r="K204" s="8">
        <f t="shared" si="39"/>
        <v>1924.4879880612966</v>
      </c>
      <c r="M204">
        <v>0</v>
      </c>
      <c r="N204" s="8">
        <f t="shared" si="35"/>
        <v>605.3</v>
      </c>
      <c r="O204" s="8">
        <f t="shared" si="40"/>
        <v>1926.729741070485</v>
      </c>
      <c r="P204" s="8">
        <f t="shared" si="41"/>
        <v>1924.487988061284</v>
      </c>
      <c r="Q204" s="8">
        <f t="shared" si="30"/>
        <v>0</v>
      </c>
      <c r="R204" s="8">
        <f t="shared" si="42"/>
        <v>1924.487988061284</v>
      </c>
      <c r="T204" s="13">
        <f t="shared" si="43"/>
        <v>0.4329892048853772</v>
      </c>
      <c r="U204" s="8">
        <f t="shared" si="44"/>
        <v>43.29892048853772</v>
      </c>
      <c r="W204" s="12"/>
      <c r="X204" s="12"/>
    </row>
    <row r="205" spans="3:24" ht="12.75">
      <c r="C205">
        <f>C204+D$62</f>
        <v>4.899999999999991</v>
      </c>
      <c r="E205" s="4">
        <f t="shared" si="36"/>
        <v>4.282723338828001E-13</v>
      </c>
      <c r="F205" s="8">
        <f>F204+E205*D$62</f>
        <v>313.9764497733775</v>
      </c>
      <c r="G205" s="24">
        <f t="shared" si="37"/>
        <v>0.9994180799175446</v>
      </c>
      <c r="H205" s="50">
        <f t="shared" si="34"/>
        <v>0.0005819200824553894</v>
      </c>
      <c r="J205" s="50">
        <f t="shared" si="38"/>
        <v>0.6686380952997223</v>
      </c>
      <c r="K205" s="8">
        <f t="shared" si="39"/>
        <v>1924.4879880612966</v>
      </c>
      <c r="M205">
        <v>0</v>
      </c>
      <c r="N205" s="8">
        <f t="shared" si="35"/>
        <v>605.3</v>
      </c>
      <c r="O205" s="8">
        <f t="shared" si="40"/>
        <v>1926.729741070485</v>
      </c>
      <c r="P205" s="8">
        <f t="shared" si="41"/>
        <v>1924.487988061284</v>
      </c>
      <c r="Q205" s="8">
        <f t="shared" si="30"/>
        <v>0</v>
      </c>
      <c r="R205" s="8">
        <f t="shared" si="42"/>
        <v>1924.487988061284</v>
      </c>
      <c r="T205" s="13">
        <f t="shared" si="43"/>
        <v>0.4329892048853772</v>
      </c>
      <c r="U205" s="8">
        <f t="shared" si="44"/>
        <v>43.29892048853772</v>
      </c>
      <c r="W205" s="12"/>
      <c r="X205" s="12"/>
    </row>
    <row r="206" spans="3:24" ht="12.75">
      <c r="C206">
        <f>C205+D$62</f>
        <v>4.94999999999999</v>
      </c>
      <c r="E206" s="4">
        <f t="shared" si="36"/>
        <v>4.282723338828001E-13</v>
      </c>
      <c r="F206" s="8">
        <f>F205+E206*D$62</f>
        <v>313.9764497733775</v>
      </c>
      <c r="G206" s="24">
        <f t="shared" si="37"/>
        <v>0.9994180799175446</v>
      </c>
      <c r="H206" s="50">
        <f t="shared" si="34"/>
        <v>0.0005819200824553894</v>
      </c>
      <c r="J206" s="50">
        <f t="shared" si="38"/>
        <v>0.6686380952997223</v>
      </c>
      <c r="K206" s="8">
        <f t="shared" si="39"/>
        <v>1924.4879880612966</v>
      </c>
      <c r="M206">
        <v>0</v>
      </c>
      <c r="N206" s="8">
        <f t="shared" si="35"/>
        <v>605.3</v>
      </c>
      <c r="O206" s="8">
        <f t="shared" si="40"/>
        <v>1926.729741070485</v>
      </c>
      <c r="P206" s="8">
        <f t="shared" si="41"/>
        <v>1924.487988061284</v>
      </c>
      <c r="Q206" s="8">
        <f t="shared" si="30"/>
        <v>0</v>
      </c>
      <c r="R206" s="8">
        <f t="shared" si="42"/>
        <v>1924.487988061284</v>
      </c>
      <c r="T206" s="13">
        <f t="shared" si="43"/>
        <v>0.4329892048853772</v>
      </c>
      <c r="U206" s="8">
        <f t="shared" si="44"/>
        <v>43.29892048853772</v>
      </c>
      <c r="W206" s="12"/>
      <c r="X206" s="12"/>
    </row>
    <row r="207" spans="3:24" ht="12.75">
      <c r="C207">
        <f>C206+D$62</f>
        <v>4.99999999999999</v>
      </c>
      <c r="E207" s="4">
        <f t="shared" si="36"/>
        <v>4.282723338828001E-13</v>
      </c>
      <c r="F207" s="8">
        <f>F206+E207*D$62</f>
        <v>313.9764497733775</v>
      </c>
      <c r="G207" s="24">
        <f t="shared" si="37"/>
        <v>0.9994180799175446</v>
      </c>
      <c r="H207" s="50">
        <f t="shared" si="34"/>
        <v>0.0005819200824553894</v>
      </c>
      <c r="J207" s="50">
        <f t="shared" si="38"/>
        <v>0.6686380952997223</v>
      </c>
      <c r="K207" s="8">
        <f t="shared" si="39"/>
        <v>1924.4879880612966</v>
      </c>
      <c r="M207">
        <v>0</v>
      </c>
      <c r="N207" s="8">
        <f t="shared" si="35"/>
        <v>605.3</v>
      </c>
      <c r="O207" s="8">
        <f t="shared" si="40"/>
        <v>1926.729741070485</v>
      </c>
      <c r="P207" s="8">
        <f t="shared" si="41"/>
        <v>1924.487988061284</v>
      </c>
      <c r="Q207" s="8">
        <f t="shared" si="30"/>
        <v>0</v>
      </c>
      <c r="R207" s="8">
        <f t="shared" si="42"/>
        <v>1924.487988061284</v>
      </c>
      <c r="T207" s="13">
        <f t="shared" si="43"/>
        <v>0.4329892048853772</v>
      </c>
      <c r="U207" s="8">
        <f t="shared" si="44"/>
        <v>43.29892048853772</v>
      </c>
      <c r="W207" s="12"/>
      <c r="X207" s="12"/>
    </row>
    <row r="208" spans="14:21" ht="12.75">
      <c r="N208" s="8"/>
      <c r="O208" s="8"/>
      <c r="T208" s="13"/>
      <c r="U208" s="8"/>
    </row>
    <row r="209" spans="2:21" ht="12.75">
      <c r="B209" s="1" t="s">
        <v>102</v>
      </c>
      <c r="N209" s="8"/>
      <c r="O209" s="8"/>
      <c r="T209" s="13"/>
      <c r="U209" s="8"/>
    </row>
    <row r="210" spans="2:21" ht="12.75">
      <c r="B210" s="1"/>
      <c r="N210" s="8"/>
      <c r="O210" s="8"/>
      <c r="T210" s="13"/>
      <c r="U210" s="8"/>
    </row>
    <row r="211" spans="2:21" ht="12.75">
      <c r="B211" s="1"/>
      <c r="N211" s="8"/>
      <c r="O211" s="8"/>
      <c r="T211" s="13"/>
      <c r="U211" s="8"/>
    </row>
    <row r="212" spans="2:21" ht="12.75">
      <c r="B212" s="1"/>
      <c r="N212" s="8"/>
      <c r="O212" s="8"/>
      <c r="T212" s="13"/>
      <c r="U212" s="8"/>
    </row>
    <row r="213" spans="2:21" ht="12.75">
      <c r="B213" s="1"/>
      <c r="N213" s="8"/>
      <c r="O213" s="8"/>
      <c r="T213" s="13"/>
      <c r="U213" s="8"/>
    </row>
    <row r="214" spans="2:21" ht="12.75">
      <c r="B214" s="1"/>
      <c r="N214" s="8"/>
      <c r="O214" s="8"/>
      <c r="T214" s="13"/>
      <c r="U214" s="8"/>
    </row>
    <row r="215" spans="2:21" ht="12.75">
      <c r="B215" s="1"/>
      <c r="N215" s="8"/>
      <c r="O215" s="8"/>
      <c r="T215" s="13"/>
      <c r="U215" s="8"/>
    </row>
    <row r="216" spans="2:21" ht="12.75">
      <c r="B216" s="1"/>
      <c r="N216" s="8"/>
      <c r="O216" s="8"/>
      <c r="T216" s="13"/>
      <c r="U216" s="8"/>
    </row>
    <row r="217" spans="2:21" ht="12.75">
      <c r="B217" s="1"/>
      <c r="N217" s="8"/>
      <c r="O217" s="8"/>
      <c r="T217" s="13"/>
      <c r="U217" s="8"/>
    </row>
    <row r="218" spans="2:21" ht="12.75">
      <c r="B218" s="1"/>
      <c r="N218" s="8"/>
      <c r="O218" s="8"/>
      <c r="T218" s="13"/>
      <c r="U218" s="8"/>
    </row>
    <row r="219" spans="2:21" ht="12.75">
      <c r="B219" s="1"/>
      <c r="N219" s="8"/>
      <c r="O219" s="8"/>
      <c r="T219" s="13"/>
      <c r="U219" s="8"/>
    </row>
    <row r="220" spans="2:21" ht="12.75">
      <c r="B220" s="1"/>
      <c r="N220" s="8"/>
      <c r="O220" s="8"/>
      <c r="T220" s="13"/>
      <c r="U220" s="8"/>
    </row>
    <row r="221" spans="2:21" ht="12.75">
      <c r="B221" s="1"/>
      <c r="N221" s="8"/>
      <c r="O221" s="8"/>
      <c r="T221" s="13"/>
      <c r="U221" s="8"/>
    </row>
    <row r="222" spans="2:21" ht="12.75">
      <c r="B222" s="1"/>
      <c r="N222" s="8"/>
      <c r="O222" s="8"/>
      <c r="T222" s="13"/>
      <c r="U222" s="8"/>
    </row>
    <row r="223" spans="2:21" ht="12.75">
      <c r="B223" s="1"/>
      <c r="N223" s="8"/>
      <c r="O223" s="8"/>
      <c r="T223" s="13"/>
      <c r="U223" s="8"/>
    </row>
    <row r="224" spans="2:21" ht="12.75">
      <c r="B224" s="1"/>
      <c r="N224" s="8"/>
      <c r="O224" s="8"/>
      <c r="T224" s="13"/>
      <c r="U224" s="8"/>
    </row>
    <row r="225" spans="2:21" ht="12.75">
      <c r="B225" s="1"/>
      <c r="N225" s="8"/>
      <c r="O225" s="8"/>
      <c r="T225" s="13"/>
      <c r="U225" s="8"/>
    </row>
    <row r="226" spans="2:21" ht="12.75">
      <c r="B226" s="1"/>
      <c r="N226" s="8"/>
      <c r="O226" s="8"/>
      <c r="T226" s="13"/>
      <c r="U226" s="8"/>
    </row>
    <row r="227" spans="2:21" ht="12.75">
      <c r="B227" s="1"/>
      <c r="N227" s="8"/>
      <c r="O227" s="8"/>
      <c r="T227" s="13"/>
      <c r="U227" s="8"/>
    </row>
    <row r="228" spans="2:21" ht="12.75">
      <c r="B228" s="1"/>
      <c r="N228" s="8"/>
      <c r="O228" s="8"/>
      <c r="T228" s="13"/>
      <c r="U228" s="8"/>
    </row>
    <row r="229" spans="2:21" ht="12.75">
      <c r="B229" s="1"/>
      <c r="N229" s="8"/>
      <c r="O229" s="8"/>
      <c r="T229" s="13"/>
      <c r="U229" s="8"/>
    </row>
    <row r="230" spans="2:21" ht="12.75">
      <c r="B230" s="1"/>
      <c r="N230" s="8"/>
      <c r="O230" s="8"/>
      <c r="T230" s="13"/>
      <c r="U230" s="8"/>
    </row>
    <row r="231" spans="2:21" ht="12.75">
      <c r="B231" s="1"/>
      <c r="N231" s="8"/>
      <c r="O231" s="8"/>
      <c r="T231" s="13"/>
      <c r="U231" s="8"/>
    </row>
    <row r="232" spans="2:21" ht="12.75">
      <c r="B232" s="1"/>
      <c r="N232" s="8"/>
      <c r="O232" s="8"/>
      <c r="T232" s="13"/>
      <c r="U232" s="8"/>
    </row>
    <row r="233" spans="2:21" ht="12.75">
      <c r="B233" s="1"/>
      <c r="N233" s="8"/>
      <c r="O233" s="8"/>
      <c r="T233" s="13"/>
      <c r="U233" s="8"/>
    </row>
    <row r="234" spans="2:21" ht="12.75">
      <c r="B234" s="1"/>
      <c r="N234" s="8"/>
      <c r="O234" s="8"/>
      <c r="T234" s="13"/>
      <c r="U234" s="8"/>
    </row>
    <row r="235" spans="2:21" ht="12.75">
      <c r="B235" s="1"/>
      <c r="N235" s="8"/>
      <c r="O235" s="8"/>
      <c r="T235" s="13"/>
      <c r="U235" s="8"/>
    </row>
    <row r="236" spans="2:21" ht="12.75">
      <c r="B236" s="1"/>
      <c r="N236" s="8"/>
      <c r="O236" s="8"/>
      <c r="T236" s="13"/>
      <c r="U236" s="8"/>
    </row>
    <row r="237" spans="2:21" ht="12.75">
      <c r="B237" s="1"/>
      <c r="N237" s="8"/>
      <c r="O237" s="8"/>
      <c r="T237" s="13"/>
      <c r="U237" s="8"/>
    </row>
    <row r="238" spans="2:21" ht="12.75">
      <c r="B238" s="1"/>
      <c r="N238" s="8"/>
      <c r="O238" s="8"/>
      <c r="T238" s="13"/>
      <c r="U238" s="8"/>
    </row>
    <row r="239" spans="2:21" ht="12.75">
      <c r="B239" s="1"/>
      <c r="N239" s="8"/>
      <c r="O239" s="8"/>
      <c r="T239" s="13"/>
      <c r="U239" s="8"/>
    </row>
    <row r="240" spans="2:21" ht="12.75">
      <c r="B240" s="1"/>
      <c r="N240" s="8"/>
      <c r="O240" s="8"/>
      <c r="T240" s="13"/>
      <c r="U240" s="8"/>
    </row>
    <row r="241" spans="2:21" ht="12.75">
      <c r="B241" s="1"/>
      <c r="N241" s="8"/>
      <c r="O241" s="8"/>
      <c r="T241" s="13"/>
      <c r="U241" s="8"/>
    </row>
    <row r="242" spans="2:21" ht="12.75">
      <c r="B242" s="1"/>
      <c r="N242" s="8"/>
      <c r="O242" s="8"/>
      <c r="T242" s="13"/>
      <c r="U242" s="8"/>
    </row>
    <row r="243" spans="2:21" ht="12.75">
      <c r="B243" s="1"/>
      <c r="N243" s="8"/>
      <c r="O243" s="8"/>
      <c r="T243" s="13"/>
      <c r="U243" s="8"/>
    </row>
    <row r="244" spans="2:21" ht="12.75">
      <c r="B244" s="1"/>
      <c r="N244" s="8"/>
      <c r="O244" s="8"/>
      <c r="T244" s="13"/>
      <c r="U244" s="8"/>
    </row>
    <row r="245" spans="2:21" ht="12.75">
      <c r="B245" s="1"/>
      <c r="N245" s="8"/>
      <c r="O245" s="8"/>
      <c r="T245" s="13"/>
      <c r="U245" s="8"/>
    </row>
    <row r="246" ht="12.75">
      <c r="M246" s="1" t="s">
        <v>93</v>
      </c>
    </row>
    <row r="247" spans="5:33" ht="12.75">
      <c r="E247" s="1" t="s">
        <v>87</v>
      </c>
      <c r="J247" s="1" t="s">
        <v>88</v>
      </c>
      <c r="N247" s="1" t="s">
        <v>94</v>
      </c>
      <c r="R247" s="1" t="s">
        <v>118</v>
      </c>
      <c r="AG247" s="12"/>
    </row>
    <row r="249" spans="3:29" ht="12.75">
      <c r="C249" s="2" t="s">
        <v>14</v>
      </c>
      <c r="E249" s="2" t="s">
        <v>16</v>
      </c>
      <c r="F249" s="3" t="s">
        <v>18</v>
      </c>
      <c r="G249" s="3" t="s">
        <v>21</v>
      </c>
      <c r="H249" s="2" t="s">
        <v>15</v>
      </c>
      <c r="I249" s="3"/>
      <c r="J249" s="2" t="s">
        <v>24</v>
      </c>
      <c r="K249" s="6" t="s">
        <v>32</v>
      </c>
      <c r="M249" s="2" t="s">
        <v>96</v>
      </c>
      <c r="N249" s="2" t="s">
        <v>95</v>
      </c>
      <c r="O249" s="2" t="s">
        <v>95</v>
      </c>
      <c r="Q249" s="2" t="s">
        <v>97</v>
      </c>
      <c r="R249" s="2" t="s">
        <v>34</v>
      </c>
      <c r="S249" s="2" t="s">
        <v>37</v>
      </c>
      <c r="T249" t="s">
        <v>36</v>
      </c>
      <c r="V249" s="2" t="s">
        <v>48</v>
      </c>
      <c r="W249" s="2" t="s">
        <v>49</v>
      </c>
      <c r="Y249" s="2" t="s">
        <v>56</v>
      </c>
      <c r="Z249" s="3" t="s">
        <v>59</v>
      </c>
      <c r="AA249" s="2" t="s">
        <v>57</v>
      </c>
      <c r="AB249" s="2" t="s">
        <v>57</v>
      </c>
      <c r="AC249" s="6"/>
    </row>
    <row r="250" spans="3:28" ht="12.75">
      <c r="C250" s="2" t="s">
        <v>15</v>
      </c>
      <c r="E250" s="2" t="s">
        <v>17</v>
      </c>
      <c r="F250" s="2" t="s">
        <v>19</v>
      </c>
      <c r="G250" s="2" t="s">
        <v>22</v>
      </c>
      <c r="H250" s="2" t="s">
        <v>22</v>
      </c>
      <c r="I250" s="2"/>
      <c r="J250" s="2" t="s">
        <v>22</v>
      </c>
      <c r="K250" s="2" t="s">
        <v>25</v>
      </c>
      <c r="M250" s="2" t="s">
        <v>61</v>
      </c>
      <c r="N250" s="2" t="s">
        <v>33</v>
      </c>
      <c r="O250" s="2" t="s">
        <v>6</v>
      </c>
      <c r="Q250" s="2" t="s">
        <v>11</v>
      </c>
      <c r="R250" s="2" t="s">
        <v>25</v>
      </c>
      <c r="S250" s="2" t="s">
        <v>25</v>
      </c>
      <c r="U250" s="2"/>
      <c r="W250" s="2" t="s">
        <v>50</v>
      </c>
      <c r="Y250" s="2" t="s">
        <v>55</v>
      </c>
      <c r="Z250" s="2" t="s">
        <v>58</v>
      </c>
      <c r="AA250" s="2" t="s">
        <v>58</v>
      </c>
      <c r="AB250" s="2" t="s">
        <v>60</v>
      </c>
    </row>
    <row r="251" spans="3:29" ht="12.75">
      <c r="C251">
        <v>0</v>
      </c>
      <c r="E251" s="4">
        <v>0</v>
      </c>
      <c r="F251" s="4">
        <v>0</v>
      </c>
      <c r="G251" s="24">
        <f aca="true" t="shared" si="45" ref="G251:G266">F251/D$14</f>
        <v>0</v>
      </c>
      <c r="H251">
        <f>1-G251</f>
        <v>1</v>
      </c>
      <c r="J251" s="24">
        <f aca="true" t="shared" si="46" ref="J251:J266">D$22*(2*D$24/(D$23/H251+H251/D$23)-D$24+1)</f>
        <v>0.8120324189526185</v>
      </c>
      <c r="K251" s="8">
        <f aca="true" t="shared" si="47" ref="K251:K266">J251*D$21</f>
        <v>2337.208494664306</v>
      </c>
      <c r="M251" s="4">
        <v>0</v>
      </c>
      <c r="N251" s="24">
        <f aca="true" t="shared" si="48" ref="N251:N282">(M251/D$56)^0.5</f>
        <v>0</v>
      </c>
      <c r="O251" s="4">
        <f>N251*3600</f>
        <v>0</v>
      </c>
      <c r="Q251" s="13">
        <v>0</v>
      </c>
      <c r="R251">
        <v>0</v>
      </c>
      <c r="S251" s="8">
        <f aca="true" t="shared" si="49" ref="S251:S282">IF(G251&lt;D$43,D$42*D$40*(1-G251/D$43)^2,0)</f>
        <v>644.7214305557823</v>
      </c>
      <c r="T251">
        <f aca="true" t="shared" si="50" ref="T251:T266">R251+S251</f>
        <v>644.7214305557823</v>
      </c>
      <c r="V251" s="13">
        <f aca="true" t="shared" si="51" ref="V251:V266">D$27*D$28-1/(H251^D$29+D$31)</f>
        <v>7.173649122807019</v>
      </c>
      <c r="W251" s="8">
        <f aca="true" t="shared" si="52" ref="W251:W266">D$6*V251</f>
        <v>717.3649122807019</v>
      </c>
      <c r="Y251">
        <f aca="true" t="shared" si="53" ref="Y251:Y282">D$9*W251^2</f>
        <v>46315117.56343492</v>
      </c>
      <c r="Z251">
        <f aca="true" t="shared" si="54" ref="Z251:Z282">D$62*Y251</f>
        <v>2315755.878171746</v>
      </c>
      <c r="AA251">
        <f>SUM(Z251:Z335)</f>
        <v>160860238.07391486</v>
      </c>
      <c r="AB251" s="51">
        <f>AA251/1000/3600</f>
        <v>44.683399464976354</v>
      </c>
      <c r="AC251" s="8"/>
    </row>
    <row r="252" spans="3:26" ht="12.75">
      <c r="C252">
        <f aca="true" t="shared" si="55" ref="C252:C283">C251+D$62</f>
        <v>0.05</v>
      </c>
      <c r="E252" s="4">
        <f aca="true" t="shared" si="56" ref="E252:E266">1/D$12*(K251-T251)</f>
        <v>57.96188575714122</v>
      </c>
      <c r="F252" s="4">
        <f aca="true" t="shared" si="57" ref="F252:F283">F251+E252*D$62</f>
        <v>2.8980942878570612</v>
      </c>
      <c r="G252" s="24">
        <f t="shared" si="45"/>
        <v>0.00922492062917675</v>
      </c>
      <c r="H252" s="24">
        <f aca="true" t="shared" si="58" ref="H252:H315">1-G252</f>
        <v>0.9907750793708232</v>
      </c>
      <c r="J252" s="24">
        <f t="shared" si="46"/>
        <v>0.8137650359951631</v>
      </c>
      <c r="K252" s="8">
        <f t="shared" si="47"/>
        <v>2342.1953488530326</v>
      </c>
      <c r="M252" s="4">
        <f aca="true" t="shared" si="59" ref="M252:M266">(-0.0017977*(N251/G252)^2+0.1064318*(N251/G252)+872)*G252^2</f>
        <v>0.0742064680559406</v>
      </c>
      <c r="N252" s="24">
        <f t="shared" si="48"/>
        <v>0.001205891118343297</v>
      </c>
      <c r="O252" s="4">
        <f aca="true" t="shared" si="60" ref="O252:O315">N252*3600</f>
        <v>4.3412080260358685</v>
      </c>
      <c r="Q252" s="13">
        <f>(-0.0000121616*(O252/G252)^3+0.0081879*(O252/G252)^2-0.3153*O252/G252+605.3)*G252^3</f>
        <v>0.0007871958812986284</v>
      </c>
      <c r="R252" s="13">
        <f>Q252*1000/F252</f>
        <v>0.27162535207945393</v>
      </c>
      <c r="S252" s="8">
        <f t="shared" si="49"/>
        <v>605.6810176411902</v>
      </c>
      <c r="T252">
        <f t="shared" si="50"/>
        <v>605.9526429932697</v>
      </c>
      <c r="V252" s="13">
        <f t="shared" si="51"/>
        <v>7.168862486749641</v>
      </c>
      <c r="W252" s="8">
        <f t="shared" si="52"/>
        <v>716.8862486749641</v>
      </c>
      <c r="Y252">
        <f t="shared" si="53"/>
        <v>46253330.41853362</v>
      </c>
      <c r="Z252">
        <f t="shared" si="54"/>
        <v>2312666.5209266813</v>
      </c>
    </row>
    <row r="253" spans="3:26" ht="12.75">
      <c r="C253">
        <f t="shared" si="55"/>
        <v>0.1</v>
      </c>
      <c r="E253" s="4">
        <f t="shared" si="56"/>
        <v>59.46036663903297</v>
      </c>
      <c r="F253" s="4">
        <f t="shared" si="57"/>
        <v>5.871112619808709</v>
      </c>
      <c r="G253" s="24">
        <f t="shared" si="45"/>
        <v>0.018688331897835274</v>
      </c>
      <c r="H253" s="24">
        <f t="shared" si="58"/>
        <v>0.9813116681021647</v>
      </c>
      <c r="J253" s="24">
        <f t="shared" si="46"/>
        <v>0.8155760346630105</v>
      </c>
      <c r="K253" s="8">
        <f t="shared" si="47"/>
        <v>2347.40780265602</v>
      </c>
      <c r="M253" s="4">
        <f t="shared" si="59"/>
        <v>0.3045516651786441</v>
      </c>
      <c r="N253" s="24">
        <f t="shared" si="48"/>
        <v>0.002442967588090716</v>
      </c>
      <c r="O253" s="4">
        <f t="shared" si="60"/>
        <v>8.794683317126578</v>
      </c>
      <c r="Q253" s="13">
        <f aca="true" t="shared" si="61" ref="Q253:Q266">(-0.0000121616*(O253/G253)^3+0.0081879*(O253/G253)^2-0.3153*O253/G253+605.3)*G253^3</f>
        <v>0.006544944399701656</v>
      </c>
      <c r="R253" s="13">
        <f aca="true" t="shared" si="62" ref="R253:R316">Q253*1000/F253</f>
        <v>1.1147707127298985</v>
      </c>
      <c r="S253" s="8">
        <f t="shared" si="49"/>
        <v>566.8982142362023</v>
      </c>
      <c r="T253">
        <f t="shared" si="50"/>
        <v>568.0129849489322</v>
      </c>
      <c r="V253" s="13">
        <f t="shared" si="51"/>
        <v>7.1638818193238984</v>
      </c>
      <c r="W253" s="8">
        <f t="shared" si="52"/>
        <v>716.3881819323899</v>
      </c>
      <c r="Y253">
        <f t="shared" si="53"/>
        <v>46189082.44911555</v>
      </c>
      <c r="Z253">
        <f t="shared" si="54"/>
        <v>2309454.1224557776</v>
      </c>
    </row>
    <row r="254" spans="3:26" ht="12.75">
      <c r="C254">
        <f t="shared" si="55"/>
        <v>0.15000000000000002</v>
      </c>
      <c r="E254" s="4">
        <f t="shared" si="56"/>
        <v>60.938178688598896</v>
      </c>
      <c r="F254" s="4">
        <f t="shared" si="57"/>
        <v>8.918021554238655</v>
      </c>
      <c r="G254" s="24">
        <f t="shared" si="45"/>
        <v>0.028386944259142982</v>
      </c>
      <c r="H254" s="24">
        <f t="shared" si="58"/>
        <v>0.971613055740857</v>
      </c>
      <c r="J254" s="24">
        <f t="shared" si="46"/>
        <v>0.8174683596620369</v>
      </c>
      <c r="K254" s="8">
        <f t="shared" si="47"/>
        <v>2352.8543315865945</v>
      </c>
      <c r="M254" s="4">
        <f t="shared" si="59"/>
        <v>0.7026811931566938</v>
      </c>
      <c r="N254" s="24">
        <f t="shared" si="48"/>
        <v>0.0037107900281336606</v>
      </c>
      <c r="O254" s="4">
        <f t="shared" si="60"/>
        <v>13.358844101281178</v>
      </c>
      <c r="Q254" s="13">
        <f t="shared" si="61"/>
        <v>0.02293771208604202</v>
      </c>
      <c r="R254" s="13">
        <f t="shared" si="62"/>
        <v>2.572062866919169</v>
      </c>
      <c r="S254" s="8">
        <f t="shared" si="49"/>
        <v>528.4828276253581</v>
      </c>
      <c r="T254">
        <f t="shared" si="50"/>
        <v>531.0548904922773</v>
      </c>
      <c r="V254" s="13">
        <f t="shared" si="51"/>
        <v>7.158701749800061</v>
      </c>
      <c r="W254" s="8">
        <f t="shared" si="52"/>
        <v>715.8701749800061</v>
      </c>
      <c r="Y254">
        <f t="shared" si="53"/>
        <v>46122309.668331414</v>
      </c>
      <c r="Z254">
        <f t="shared" si="54"/>
        <v>2306115.483416571</v>
      </c>
    </row>
    <row r="255" spans="3:26" ht="12.75">
      <c r="C255">
        <f t="shared" si="55"/>
        <v>0.2</v>
      </c>
      <c r="E255" s="4">
        <f t="shared" si="56"/>
        <v>62.39039181829853</v>
      </c>
      <c r="F255" s="4">
        <f t="shared" si="57"/>
        <v>12.03754114515358</v>
      </c>
      <c r="G255" s="24">
        <f t="shared" si="45"/>
        <v>0.03831668351846534</v>
      </c>
      <c r="H255" s="24">
        <f t="shared" si="58"/>
        <v>0.9616833164815347</v>
      </c>
      <c r="J255" s="24">
        <f t="shared" si="46"/>
        <v>0.81944500692432</v>
      </c>
      <c r="K255" s="8">
        <f t="shared" si="47"/>
        <v>2358.543558598395</v>
      </c>
      <c r="M255" s="4">
        <f t="shared" si="59"/>
        <v>1.2802578099338986</v>
      </c>
      <c r="N255" s="24">
        <f t="shared" si="48"/>
        <v>0.005008825857169376</v>
      </c>
      <c r="O255" s="4">
        <f t="shared" si="60"/>
        <v>18.031773085809753</v>
      </c>
      <c r="Q255" s="13">
        <f t="shared" si="61"/>
        <v>0.05641022159655935</v>
      </c>
      <c r="R255" s="13">
        <f t="shared" si="62"/>
        <v>4.68619138380022</v>
      </c>
      <c r="S255" s="8">
        <f t="shared" si="49"/>
        <v>490.5481785336669</v>
      </c>
      <c r="T255">
        <f t="shared" si="50"/>
        <v>495.2343699174671</v>
      </c>
      <c r="V255" s="13">
        <f t="shared" si="51"/>
        <v>7.1533169809027495</v>
      </c>
      <c r="W255" s="8">
        <f t="shared" si="52"/>
        <v>715.3316980902749</v>
      </c>
      <c r="Y255">
        <f t="shared" si="53"/>
        <v>46052949.44634446</v>
      </c>
      <c r="Z255">
        <f t="shared" si="54"/>
        <v>2302647.472317223</v>
      </c>
    </row>
    <row r="256" spans="3:26" ht="12.75">
      <c r="C256">
        <f t="shared" si="55"/>
        <v>0.25</v>
      </c>
      <c r="E256" s="4">
        <f t="shared" si="56"/>
        <v>63.811958516470135</v>
      </c>
      <c r="F256" s="4">
        <f t="shared" si="57"/>
        <v>15.228139070977088</v>
      </c>
      <c r="G256" s="24">
        <f t="shared" si="45"/>
        <v>0.04847267214473652</v>
      </c>
      <c r="H256" s="24">
        <f t="shared" si="58"/>
        <v>0.9515273278552635</v>
      </c>
      <c r="J256" s="24">
        <f t="shared" si="46"/>
        <v>0.8215090182819709</v>
      </c>
      <c r="K256" s="8">
        <f t="shared" si="47"/>
        <v>2364.484238755485</v>
      </c>
      <c r="M256" s="4">
        <f t="shared" si="59"/>
        <v>2.0488769475105015</v>
      </c>
      <c r="N256" s="24">
        <f t="shared" si="48"/>
        <v>0.006336437476098599</v>
      </c>
      <c r="O256" s="4">
        <f t="shared" si="60"/>
        <v>22.811174913954957</v>
      </c>
      <c r="Q256" s="13">
        <f t="shared" si="61"/>
        <v>0.11420494255239365</v>
      </c>
      <c r="R256" s="13">
        <f t="shared" si="62"/>
        <v>7.4995993942591355</v>
      </c>
      <c r="S256" s="8">
        <f t="shared" si="49"/>
        <v>453.21048745432256</v>
      </c>
      <c r="T256">
        <f t="shared" si="50"/>
        <v>460.7100868485817</v>
      </c>
      <c r="V256" s="13">
        <f t="shared" si="51"/>
        <v>7.147722311883346</v>
      </c>
      <c r="W256" s="8">
        <f t="shared" si="52"/>
        <v>714.7722311883346</v>
      </c>
      <c r="Y256">
        <f t="shared" si="53"/>
        <v>45980940.823015496</v>
      </c>
      <c r="Z256">
        <f t="shared" si="54"/>
        <v>2299047.041150775</v>
      </c>
    </row>
    <row r="257" spans="3:26" ht="12.75">
      <c r="C257">
        <f t="shared" si="55"/>
        <v>0.3</v>
      </c>
      <c r="E257" s="4">
        <f t="shared" si="56"/>
        <v>65.1977449283186</v>
      </c>
      <c r="F257" s="4">
        <f t="shared" si="57"/>
        <v>18.488026317393018</v>
      </c>
      <c r="G257" s="24">
        <f t="shared" si="45"/>
        <v>0.05884921552852298</v>
      </c>
      <c r="H257" s="24">
        <f t="shared" si="58"/>
        <v>0.941150784471477</v>
      </c>
      <c r="J257" s="24">
        <f t="shared" si="46"/>
        <v>0.823663475424174</v>
      </c>
      <c r="K257" s="8">
        <f t="shared" si="47"/>
        <v>2370.6852418393787</v>
      </c>
      <c r="M257" s="4">
        <f t="shared" si="59"/>
        <v>3.0199763224183287</v>
      </c>
      <c r="N257" s="24">
        <f t="shared" si="48"/>
        <v>0.007692880474979369</v>
      </c>
      <c r="O257" s="4">
        <f t="shared" si="60"/>
        <v>27.69436970992573</v>
      </c>
      <c r="Q257" s="13">
        <f t="shared" si="61"/>
        <v>0.20436946668236336</v>
      </c>
      <c r="R257" s="13">
        <f t="shared" si="62"/>
        <v>11.05415273506498</v>
      </c>
      <c r="S257" s="8">
        <f t="shared" si="49"/>
        <v>416.58819116560363</v>
      </c>
      <c r="T257">
        <f t="shared" si="50"/>
        <v>427.6423439006686</v>
      </c>
      <c r="V257" s="13">
        <f t="shared" si="51"/>
        <v>7.141912662907904</v>
      </c>
      <c r="W257" s="8">
        <f t="shared" si="52"/>
        <v>714.1912662907904</v>
      </c>
      <c r="Y257">
        <f t="shared" si="53"/>
        <v>45906224.836143844</v>
      </c>
      <c r="Z257">
        <f t="shared" si="54"/>
        <v>2295311.241807192</v>
      </c>
    </row>
    <row r="258" spans="3:26" ht="12.75">
      <c r="C258">
        <f t="shared" si="55"/>
        <v>0.35</v>
      </c>
      <c r="E258" s="4">
        <f t="shared" si="56"/>
        <v>66.54256499790102</v>
      </c>
      <c r="F258" s="4">
        <f t="shared" si="57"/>
        <v>21.81515456728807</v>
      </c>
      <c r="G258" s="24">
        <f t="shared" si="45"/>
        <v>0.06943979367395266</v>
      </c>
      <c r="H258" s="24">
        <f t="shared" si="58"/>
        <v>0.9305602063260473</v>
      </c>
      <c r="J258" s="24">
        <f t="shared" si="46"/>
        <v>0.8259114931053089</v>
      </c>
      <c r="K258" s="8">
        <f t="shared" si="47"/>
        <v>2377.1555328005215</v>
      </c>
      <c r="M258" s="4">
        <f t="shared" si="59"/>
        <v>4.204740421090521</v>
      </c>
      <c r="N258" s="24">
        <f t="shared" si="48"/>
        <v>0.009077302547460067</v>
      </c>
      <c r="O258" s="4">
        <f t="shared" si="60"/>
        <v>32.678289170856246</v>
      </c>
      <c r="Q258" s="13">
        <f t="shared" si="61"/>
        <v>0.3357524700362663</v>
      </c>
      <c r="R258" s="13">
        <f t="shared" si="62"/>
        <v>15.390790333419355</v>
      </c>
      <c r="S258" s="8">
        <f t="shared" si="49"/>
        <v>380.80119378961007</v>
      </c>
      <c r="T258">
        <f t="shared" si="50"/>
        <v>396.19198412302944</v>
      </c>
      <c r="V258" s="13">
        <f t="shared" si="51"/>
        <v>7.135883100689899</v>
      </c>
      <c r="W258" s="8">
        <f t="shared" si="52"/>
        <v>713.5883100689899</v>
      </c>
      <c r="Y258">
        <f t="shared" si="53"/>
        <v>45828744.864040524</v>
      </c>
      <c r="Z258">
        <f t="shared" si="54"/>
        <v>2291437.2432020265</v>
      </c>
    </row>
    <row r="259" spans="3:26" ht="12.75">
      <c r="C259">
        <f t="shared" si="55"/>
        <v>0.39999999999999997</v>
      </c>
      <c r="E259" s="4">
        <f t="shared" si="56"/>
        <v>67.84121742046206</v>
      </c>
      <c r="F259" s="4">
        <f t="shared" si="57"/>
        <v>25.207215438311174</v>
      </c>
      <c r="G259" s="24">
        <f t="shared" si="45"/>
        <v>0.08023705877179121</v>
      </c>
      <c r="H259" s="24">
        <f t="shared" si="58"/>
        <v>0.9197629412282088</v>
      </c>
      <c r="J259" s="24">
        <f t="shared" si="46"/>
        <v>0.8282562115759434</v>
      </c>
      <c r="K259" s="8">
        <f t="shared" si="47"/>
        <v>2383.9041499730133</v>
      </c>
      <c r="M259" s="4">
        <f t="shared" si="59"/>
        <v>5.614000813495161</v>
      </c>
      <c r="N259" s="24">
        <f t="shared" si="48"/>
        <v>0.01048874317364254</v>
      </c>
      <c r="O259" s="4">
        <f t="shared" si="60"/>
        <v>37.759475425113145</v>
      </c>
      <c r="Q259" s="13">
        <f t="shared" si="61"/>
        <v>0.5179870860957281</v>
      </c>
      <c r="R259" s="13">
        <f t="shared" si="62"/>
        <v>20.54915932159907</v>
      </c>
      <c r="S259" s="8">
        <f t="shared" si="49"/>
        <v>345.97005830235156</v>
      </c>
      <c r="T259">
        <f t="shared" si="50"/>
        <v>366.5192176239506</v>
      </c>
      <c r="V259" s="13">
        <f t="shared" si="51"/>
        <v>7.1296288652759126</v>
      </c>
      <c r="W259" s="8">
        <f t="shared" si="52"/>
        <v>712.9628865275913</v>
      </c>
      <c r="Y259">
        <f t="shared" si="53"/>
        <v>45748446.98091795</v>
      </c>
      <c r="Z259">
        <f t="shared" si="54"/>
        <v>2287422.349045898</v>
      </c>
    </row>
    <row r="260" spans="3:26" ht="12.75">
      <c r="C260">
        <f t="shared" si="55"/>
        <v>0.44999999999999996</v>
      </c>
      <c r="E260" s="4">
        <f t="shared" si="56"/>
        <v>69.08852508044734</v>
      </c>
      <c r="F260" s="4">
        <f t="shared" si="57"/>
        <v>28.66164169233354</v>
      </c>
      <c r="G260" s="24">
        <f t="shared" si="45"/>
        <v>0.09123283904927278</v>
      </c>
      <c r="H260" s="24">
        <f t="shared" si="58"/>
        <v>0.9087671609507272</v>
      </c>
      <c r="J260" s="24">
        <f t="shared" si="46"/>
        <v>0.8307007882134043</v>
      </c>
      <c r="K260" s="8">
        <f t="shared" si="47"/>
        <v>2390.9401809855444</v>
      </c>
      <c r="M260" s="4">
        <f t="shared" si="59"/>
        <v>7.258133411817837</v>
      </c>
      <c r="N260" s="24">
        <f t="shared" si="48"/>
        <v>0.011926134123373986</v>
      </c>
      <c r="O260" s="4">
        <f t="shared" si="60"/>
        <v>42.93408284414635</v>
      </c>
      <c r="Q260" s="13">
        <f t="shared" si="61"/>
        <v>0.7614606840984595</v>
      </c>
      <c r="R260" s="13">
        <f t="shared" si="62"/>
        <v>26.56723896950174</v>
      </c>
      <c r="S260" s="8">
        <f t="shared" si="49"/>
        <v>312.21514596917876</v>
      </c>
      <c r="T260">
        <f t="shared" si="50"/>
        <v>338.7823849386805</v>
      </c>
      <c r="V260" s="13">
        <f t="shared" si="51"/>
        <v>7.123145397869791</v>
      </c>
      <c r="W260" s="8">
        <f t="shared" si="52"/>
        <v>712.3145397869791</v>
      </c>
      <c r="Y260">
        <f t="shared" si="53"/>
        <v>45665280.32327423</v>
      </c>
      <c r="Z260">
        <f t="shared" si="54"/>
        <v>2283264.016163712</v>
      </c>
    </row>
    <row r="261" spans="3:26" ht="12.75">
      <c r="C261">
        <f t="shared" si="55"/>
        <v>0.49999999999999994</v>
      </c>
      <c r="E261" s="4">
        <f t="shared" si="56"/>
        <v>70.27937657694739</v>
      </c>
      <c r="F261" s="4">
        <f t="shared" si="57"/>
        <v>32.17561052118091</v>
      </c>
      <c r="G261" s="24">
        <f t="shared" si="45"/>
        <v>0.10241814922891072</v>
      </c>
      <c r="H261" s="24">
        <f t="shared" si="58"/>
        <v>0.8975818507710893</v>
      </c>
      <c r="J261" s="24">
        <f t="shared" si="46"/>
        <v>0.833248388334584</v>
      </c>
      <c r="K261" s="8">
        <f t="shared" si="47"/>
        <v>2398.2727363186295</v>
      </c>
      <c r="M261" s="4">
        <f t="shared" si="59"/>
        <v>9.14695394387206</v>
      </c>
      <c r="N261" s="24">
        <f t="shared" si="48"/>
        <v>0.013388300823453728</v>
      </c>
      <c r="O261" s="4">
        <f t="shared" si="60"/>
        <v>48.19788296443342</v>
      </c>
      <c r="Q261" s="13">
        <f t="shared" si="61"/>
        <v>1.0772702671399876</v>
      </c>
      <c r="R261" s="13">
        <f t="shared" si="62"/>
        <v>33.48095808254612</v>
      </c>
      <c r="S261" s="8">
        <f t="shared" si="49"/>
        <v>279.6557127079943</v>
      </c>
      <c r="T261">
        <f t="shared" si="50"/>
        <v>313.13667079054045</v>
      </c>
      <c r="V261" s="13">
        <f t="shared" si="51"/>
        <v>7.116428369557123</v>
      </c>
      <c r="W261" s="8">
        <f t="shared" si="52"/>
        <v>711.6428369557123</v>
      </c>
      <c r="Y261">
        <f t="shared" si="53"/>
        <v>45579197.465133704</v>
      </c>
      <c r="Z261">
        <f t="shared" si="54"/>
        <v>2278959.873256685</v>
      </c>
    </row>
    <row r="262" spans="3:26" ht="12.75">
      <c r="C262">
        <f t="shared" si="55"/>
        <v>0.5499999999999999</v>
      </c>
      <c r="E262" s="4">
        <f t="shared" si="56"/>
        <v>71.40876936740031</v>
      </c>
      <c r="F262" s="4">
        <f t="shared" si="57"/>
        <v>35.74604898955092</v>
      </c>
      <c r="G262" s="24">
        <f t="shared" si="45"/>
        <v>0.11378320785384159</v>
      </c>
      <c r="H262" s="24">
        <f t="shared" si="58"/>
        <v>0.8862167921461584</v>
      </c>
      <c r="J262" s="24">
        <f t="shared" si="46"/>
        <v>0.8359021751806955</v>
      </c>
      <c r="K262" s="8">
        <f t="shared" si="47"/>
        <v>2405.9109204785186</v>
      </c>
      <c r="M262" s="4">
        <f t="shared" si="59"/>
        <v>11.28961304777449</v>
      </c>
      <c r="N262" s="24">
        <f t="shared" si="48"/>
        <v>0.014873964622438268</v>
      </c>
      <c r="O262" s="4">
        <f t="shared" si="60"/>
        <v>53.546272640777765</v>
      </c>
      <c r="Q262" s="13">
        <f t="shared" si="61"/>
        <v>1.4771629729172295</v>
      </c>
      <c r="R262" s="13">
        <f t="shared" si="62"/>
        <v>41.32381101332417</v>
      </c>
      <c r="S262" s="8">
        <f t="shared" si="49"/>
        <v>248.40897282791792</v>
      </c>
      <c r="T262">
        <f t="shared" si="50"/>
        <v>289.7327838412421</v>
      </c>
      <c r="V262" s="13">
        <f t="shared" si="51"/>
        <v>7.109473710767487</v>
      </c>
      <c r="W262" s="8">
        <f t="shared" si="52"/>
        <v>710.9473710767487</v>
      </c>
      <c r="Y262">
        <f t="shared" si="53"/>
        <v>45490154.79968462</v>
      </c>
      <c r="Z262">
        <f t="shared" si="54"/>
        <v>2274507.739984231</v>
      </c>
    </row>
    <row r="263" spans="3:26" ht="12.75">
      <c r="C263">
        <f t="shared" si="55"/>
        <v>0.6</v>
      </c>
      <c r="E263" s="4">
        <f t="shared" si="56"/>
        <v>72.47185399442728</v>
      </c>
      <c r="F263" s="4">
        <f t="shared" si="57"/>
        <v>39.369641689272285</v>
      </c>
      <c r="G263" s="24">
        <f t="shared" si="45"/>
        <v>0.12531746165208882</v>
      </c>
      <c r="H263" s="24">
        <f t="shared" si="58"/>
        <v>0.8746825383479112</v>
      </c>
      <c r="J263" s="24">
        <f t="shared" si="46"/>
        <v>0.838665299071901</v>
      </c>
      <c r="K263" s="8">
        <f t="shared" si="47"/>
        <v>2413.863800781826</v>
      </c>
      <c r="M263" s="4">
        <f t="shared" si="59"/>
        <v>13.694492509674026</v>
      </c>
      <c r="N263" s="24">
        <f t="shared" si="48"/>
        <v>0.016381745975584644</v>
      </c>
      <c r="O263" s="4">
        <f t="shared" si="60"/>
        <v>58.97428551210472</v>
      </c>
      <c r="Q263" s="13">
        <f t="shared" si="61"/>
        <v>1.9734614723856632</v>
      </c>
      <c r="R263" s="13">
        <f t="shared" si="62"/>
        <v>50.12647785726244</v>
      </c>
      <c r="S263" s="8">
        <f t="shared" si="49"/>
        <v>218.58914190392744</v>
      </c>
      <c r="T263">
        <f t="shared" si="50"/>
        <v>268.7156197611899</v>
      </c>
      <c r="V263" s="13">
        <f t="shared" si="51"/>
        <v>7.102277641287074</v>
      </c>
      <c r="W263" s="8">
        <f t="shared" si="52"/>
        <v>710.2277641287073</v>
      </c>
      <c r="Y263">
        <f t="shared" si="53"/>
        <v>45398112.92453365</v>
      </c>
      <c r="Z263">
        <f t="shared" si="54"/>
        <v>2269905.6462266827</v>
      </c>
    </row>
    <row r="264" spans="3:26" ht="12.75">
      <c r="C264">
        <f t="shared" si="55"/>
        <v>0.65</v>
      </c>
      <c r="E264" s="4">
        <f t="shared" si="56"/>
        <v>73.46397880207657</v>
      </c>
      <c r="F264" s="4">
        <f t="shared" si="57"/>
        <v>43.042840629376116</v>
      </c>
      <c r="G264" s="24">
        <f t="shared" si="45"/>
        <v>0.13700961701763753</v>
      </c>
      <c r="H264" s="24">
        <f t="shared" si="58"/>
        <v>0.8629903829823624</v>
      </c>
      <c r="J264" s="24">
        <f t="shared" si="46"/>
        <v>0.8415408857390855</v>
      </c>
      <c r="K264" s="8">
        <f t="shared" si="47"/>
        <v>2422.1403737718006</v>
      </c>
      <c r="M264" s="4">
        <f t="shared" si="59"/>
        <v>16.369104254576232</v>
      </c>
      <c r="N264" s="24">
        <f t="shared" si="48"/>
        <v>0.01791016856011629</v>
      </c>
      <c r="O264" s="4">
        <f t="shared" si="60"/>
        <v>64.47660681641865</v>
      </c>
      <c r="Q264" s="13">
        <f t="shared" si="61"/>
        <v>2.5789744118304547</v>
      </c>
      <c r="R264" s="13">
        <f t="shared" si="62"/>
        <v>59.916454725581985</v>
      </c>
      <c r="S264" s="8">
        <f t="shared" si="49"/>
        <v>190.30647167914077</v>
      </c>
      <c r="T264">
        <f t="shared" si="50"/>
        <v>250.22292640472276</v>
      </c>
      <c r="V264" s="13">
        <f t="shared" si="51"/>
        <v>7.094836700609351</v>
      </c>
      <c r="W264" s="8">
        <f t="shared" si="52"/>
        <v>709.4836700609351</v>
      </c>
      <c r="Y264">
        <f t="shared" si="53"/>
        <v>45303037.02748204</v>
      </c>
      <c r="Z264">
        <f t="shared" si="54"/>
        <v>2265151.8513741023</v>
      </c>
    </row>
    <row r="265" spans="3:26" ht="12.75">
      <c r="C265">
        <f t="shared" si="55"/>
        <v>0.7000000000000001</v>
      </c>
      <c r="E265" s="4">
        <f t="shared" si="56"/>
        <v>74.38073449887253</v>
      </c>
      <c r="F265" s="4">
        <f t="shared" si="57"/>
        <v>46.76187735431974</v>
      </c>
      <c r="G265" s="24">
        <f t="shared" si="45"/>
        <v>0.14884767858393896</v>
      </c>
      <c r="H265" s="24">
        <f t="shared" si="58"/>
        <v>0.851152321416061</v>
      </c>
      <c r="J265" s="24">
        <f t="shared" si="46"/>
        <v>0.8445320238505913</v>
      </c>
      <c r="K265" s="8">
        <f t="shared" si="47"/>
        <v>2430.7495293175148</v>
      </c>
      <c r="M265" s="4">
        <f t="shared" si="59"/>
        <v>19.319993756587415</v>
      </c>
      <c r="N265" s="24">
        <f t="shared" si="48"/>
        <v>0.01945766431762513</v>
      </c>
      <c r="O265" s="4">
        <f t="shared" si="60"/>
        <v>70.04759154345047</v>
      </c>
      <c r="Q265" s="13">
        <f t="shared" si="61"/>
        <v>3.306892423291577</v>
      </c>
      <c r="R265" s="13">
        <f t="shared" si="62"/>
        <v>70.71770019485957</v>
      </c>
      <c r="S265" s="8">
        <f t="shared" si="49"/>
        <v>163.66629078835172</v>
      </c>
      <c r="T265">
        <f t="shared" si="50"/>
        <v>234.38399098321128</v>
      </c>
      <c r="V265" s="13">
        <f t="shared" si="51"/>
        <v>7.087147778387027</v>
      </c>
      <c r="W265" s="8">
        <f t="shared" si="52"/>
        <v>708.7147778387026</v>
      </c>
      <c r="Y265">
        <f t="shared" si="53"/>
        <v>45204897.26942655</v>
      </c>
      <c r="Z265">
        <f t="shared" si="54"/>
        <v>2260244.8634713273</v>
      </c>
    </row>
    <row r="266" spans="3:26" ht="12.75">
      <c r="C266">
        <f t="shared" si="55"/>
        <v>0.7500000000000001</v>
      </c>
      <c r="E266" s="4">
        <f t="shared" si="56"/>
        <v>75.21799788816108</v>
      </c>
      <c r="F266" s="4">
        <f t="shared" si="57"/>
        <v>50.5227772487278</v>
      </c>
      <c r="G266" s="24">
        <f t="shared" si="45"/>
        <v>0.16081899475731554</v>
      </c>
      <c r="H266" s="24">
        <f t="shared" si="58"/>
        <v>0.8391810052426845</v>
      </c>
      <c r="J266" s="24">
        <f t="shared" si="46"/>
        <v>0.8476417517633574</v>
      </c>
      <c r="K266" s="8">
        <f t="shared" si="47"/>
        <v>2439.700012480719</v>
      </c>
      <c r="M266" s="4">
        <f t="shared" si="59"/>
        <v>22.5526495549204</v>
      </c>
      <c r="N266" s="24">
        <f t="shared" si="48"/>
        <v>0.02102257940628599</v>
      </c>
      <c r="O266" s="4">
        <f t="shared" si="60"/>
        <v>75.68128586262957</v>
      </c>
      <c r="Q266" s="13">
        <f t="shared" si="61"/>
        <v>4.170670626150161</v>
      </c>
      <c r="R266" s="13">
        <f t="shared" si="62"/>
        <v>82.55030410576215</v>
      </c>
      <c r="S266" s="8">
        <f t="shared" si="49"/>
        <v>138.7680657257012</v>
      </c>
      <c r="T266">
        <f t="shared" si="50"/>
        <v>221.31836983146337</v>
      </c>
      <c r="V266" s="13">
        <f t="shared" si="51"/>
        <v>7.079208144725081</v>
      </c>
      <c r="W266" s="8">
        <f t="shared" si="52"/>
        <v>707.9208144725081</v>
      </c>
      <c r="Y266">
        <f t="shared" si="53"/>
        <v>45103669.160707735</v>
      </c>
      <c r="Z266">
        <f t="shared" si="54"/>
        <v>2255183.4580353866</v>
      </c>
    </row>
    <row r="267" spans="3:27" ht="12.75">
      <c r="C267">
        <f t="shared" si="55"/>
        <v>0.8000000000000002</v>
      </c>
      <c r="E267" s="4">
        <f aca="true" t="shared" si="63" ref="E267:E330">1/D$12*(K266-T266)</f>
        <v>75.97197406333068</v>
      </c>
      <c r="F267" s="4">
        <f t="shared" si="57"/>
        <v>54.32137595189433</v>
      </c>
      <c r="G267" s="24">
        <f aca="true" t="shared" si="64" ref="G267:G330">F267/D$14</f>
        <v>0.1729103099659439</v>
      </c>
      <c r="H267" s="24">
        <f t="shared" si="58"/>
        <v>0.8270896900340561</v>
      </c>
      <c r="J267" s="24">
        <f aca="true" t="shared" si="65" ref="J267:J330">D$22*(2*D$24/(D$23/H267+H267/D$23)-D$24+1)</f>
        <v>0.8508730435406344</v>
      </c>
      <c r="K267" s="8">
        <f aca="true" t="shared" si="66" ref="K267:K330">J267*D$21</f>
        <v>2449.000383271742</v>
      </c>
      <c r="M267" s="4">
        <f aca="true" t="shared" si="67" ref="M267:M330">(-0.0017977*(N266/G267)^2+0.1064318*(N266/G267)+872)*G267^2</f>
        <v>26.07142054238337</v>
      </c>
      <c r="N267" s="24">
        <f t="shared" si="48"/>
        <v>0.02260318103094525</v>
      </c>
      <c r="O267" s="4">
        <f t="shared" si="60"/>
        <v>81.3714517114029</v>
      </c>
      <c r="Q267" s="13">
        <f aca="true" t="shared" si="68" ref="Q267:Q330">(-0.0000121616*(O267/G267)^3+0.0081879*(O267/G267)^2-0.3153*O267/G267+605.3)*G267^3</f>
        <v>5.18389894631559</v>
      </c>
      <c r="R267" s="13">
        <f t="shared" si="62"/>
        <v>95.43018481170878</v>
      </c>
      <c r="S267" s="8">
        <f t="shared" si="49"/>
        <v>115.70449679869229</v>
      </c>
      <c r="T267">
        <f aca="true" t="shared" si="69" ref="T267:T330">R267+S267</f>
        <v>211.13468161040106</v>
      </c>
      <c r="V267" s="13">
        <f aca="true" t="shared" si="70" ref="V267:V330">D$27*D$28-1/(H267^D$29+D$31)</f>
        <v>7.071015480032657</v>
      </c>
      <c r="W267" s="8">
        <f aca="true" t="shared" si="71" ref="W267:W330">D$6*V267</f>
        <v>707.1015480032657</v>
      </c>
      <c r="Y267">
        <f t="shared" si="53"/>
        <v>44999333.926975325</v>
      </c>
      <c r="Z267">
        <f t="shared" si="54"/>
        <v>2249966.6963487663</v>
      </c>
      <c r="AA267" s="8"/>
    </row>
    <row r="268" spans="3:27" ht="12.75">
      <c r="C268">
        <f t="shared" si="55"/>
        <v>0.8500000000000002</v>
      </c>
      <c r="E268" s="4">
        <f t="shared" si="63"/>
        <v>76.6392363582651</v>
      </c>
      <c r="F268" s="4">
        <f t="shared" si="57"/>
        <v>58.153337769807585</v>
      </c>
      <c r="G268" s="24">
        <f t="shared" si="64"/>
        <v>0.18510782326714986</v>
      </c>
      <c r="H268" s="24">
        <f t="shared" si="58"/>
        <v>0.8148921767328501</v>
      </c>
      <c r="J268" s="24">
        <f t="shared" si="65"/>
        <v>0.8542287942920914</v>
      </c>
      <c r="K268" s="8">
        <f t="shared" si="66"/>
        <v>2458.6589744550815</v>
      </c>
      <c r="M268" s="4">
        <f t="shared" si="67"/>
        <v>29.879442631588798</v>
      </c>
      <c r="N268" s="24">
        <f t="shared" si="48"/>
        <v>0.02419766510438141</v>
      </c>
      <c r="O268" s="4">
        <f t="shared" si="60"/>
        <v>87.11159437577308</v>
      </c>
      <c r="Q268" s="13">
        <f t="shared" si="68"/>
        <v>6.360161974743888</v>
      </c>
      <c r="R268" s="13">
        <f t="shared" si="62"/>
        <v>109.36882075315712</v>
      </c>
      <c r="S268" s="8">
        <f t="shared" si="49"/>
        <v>94.56066379110227</v>
      </c>
      <c r="T268">
        <f t="shared" si="69"/>
        <v>203.9294845442594</v>
      </c>
      <c r="V268" s="13">
        <f t="shared" si="70"/>
        <v>7.062567904131792</v>
      </c>
      <c r="W268" s="8">
        <f t="shared" si="71"/>
        <v>706.2567904131793</v>
      </c>
      <c r="Y268">
        <f t="shared" si="53"/>
        <v>44891878.860425286</v>
      </c>
      <c r="Z268">
        <f t="shared" si="54"/>
        <v>2244593.9430212644</v>
      </c>
      <c r="AA268" s="8"/>
    </row>
    <row r="269" spans="3:27" ht="12.75">
      <c r="C269">
        <f t="shared" si="55"/>
        <v>0.9000000000000002</v>
      </c>
      <c r="E269" s="4">
        <f t="shared" si="63"/>
        <v>77.21676335311034</v>
      </c>
      <c r="F269" s="4">
        <f t="shared" si="57"/>
        <v>62.0141759374631</v>
      </c>
      <c r="G269" s="24">
        <f t="shared" si="64"/>
        <v>0.1973972528443545</v>
      </c>
      <c r="H269" s="24">
        <f t="shared" si="58"/>
        <v>0.8026027471556455</v>
      </c>
      <c r="J269" s="24">
        <f t="shared" si="65"/>
        <v>0.8577118049066146</v>
      </c>
      <c r="K269" s="8">
        <f t="shared" si="66"/>
        <v>2468.6838476070297</v>
      </c>
      <c r="M269" s="4">
        <f t="shared" si="67"/>
        <v>33.9785762998852</v>
      </c>
      <c r="N269" s="24">
        <f t="shared" si="48"/>
        <v>0.025804164678473438</v>
      </c>
      <c r="O269" s="4">
        <f t="shared" si="60"/>
        <v>92.89499284250438</v>
      </c>
      <c r="Q269" s="13">
        <f t="shared" si="68"/>
        <v>7.712890458984063</v>
      </c>
      <c r="R269" s="13">
        <f t="shared" si="62"/>
        <v>124.37302185168059</v>
      </c>
      <c r="S269" s="8">
        <f t="shared" si="49"/>
        <v>75.41323567985742</v>
      </c>
      <c r="T269">
        <f t="shared" si="69"/>
        <v>199.786257531538</v>
      </c>
      <c r="V269" s="13">
        <f t="shared" si="70"/>
        <v>7.053864004303911</v>
      </c>
      <c r="W269" s="8">
        <f t="shared" si="71"/>
        <v>705.3864004303911</v>
      </c>
      <c r="Y269">
        <f t="shared" si="53"/>
        <v>44781297.65209296</v>
      </c>
      <c r="Z269">
        <f t="shared" si="54"/>
        <v>2239064.8826046484</v>
      </c>
      <c r="AA269" s="8"/>
    </row>
    <row r="270" spans="3:27" ht="12.75">
      <c r="C270">
        <f t="shared" si="55"/>
        <v>0.9500000000000003</v>
      </c>
      <c r="E270" s="4">
        <f t="shared" si="63"/>
        <v>77.7019722628593</v>
      </c>
      <c r="F270" s="4">
        <f t="shared" si="57"/>
        <v>65.89927455060607</v>
      </c>
      <c r="G270" s="24">
        <f t="shared" si="64"/>
        <v>0.2097639058179779</v>
      </c>
      <c r="H270" s="24">
        <f t="shared" si="58"/>
        <v>0.7902360941820221</v>
      </c>
      <c r="J270" s="24">
        <f t="shared" si="65"/>
        <v>0.8613247662631871</v>
      </c>
      <c r="K270" s="8">
        <f t="shared" si="66"/>
        <v>2479.082747671102</v>
      </c>
      <c r="M270" s="4">
        <f t="shared" si="67"/>
        <v>38.36935636762297</v>
      </c>
      <c r="N270" s="24">
        <f t="shared" si="48"/>
        <v>0.027420759070021214</v>
      </c>
      <c r="O270" s="4">
        <f t="shared" si="60"/>
        <v>98.71473265207636</v>
      </c>
      <c r="Q270" s="13">
        <f t="shared" si="68"/>
        <v>9.25520685489857</v>
      </c>
      <c r="R270" s="13">
        <f t="shared" si="62"/>
        <v>140.44474568215793</v>
      </c>
      <c r="S270" s="8">
        <f t="shared" si="49"/>
        <v>58.32975800836659</v>
      </c>
      <c r="T270">
        <f t="shared" si="69"/>
        <v>198.7745036905245</v>
      </c>
      <c r="V270" s="13">
        <f t="shared" si="70"/>
        <v>7.044902861941345</v>
      </c>
      <c r="W270" s="8">
        <f t="shared" si="71"/>
        <v>704.4902861941346</v>
      </c>
      <c r="Y270">
        <f t="shared" si="53"/>
        <v>44667590.70077042</v>
      </c>
      <c r="Z270">
        <f t="shared" si="54"/>
        <v>2233379.535038521</v>
      </c>
      <c r="AA270" s="8"/>
    </row>
    <row r="271" spans="3:27" ht="12.75">
      <c r="C271">
        <f t="shared" si="55"/>
        <v>1.0000000000000002</v>
      </c>
      <c r="E271" s="4">
        <f t="shared" si="63"/>
        <v>78.09274808152662</v>
      </c>
      <c r="F271" s="4">
        <f t="shared" si="57"/>
        <v>69.80391195468239</v>
      </c>
      <c r="G271" s="24">
        <f t="shared" si="64"/>
        <v>0.22219275269478297</v>
      </c>
      <c r="H271" s="24">
        <f t="shared" si="58"/>
        <v>0.777807247305217</v>
      </c>
      <c r="J271" s="24">
        <f t="shared" si="65"/>
        <v>0.8650702430207193</v>
      </c>
      <c r="K271" s="8">
        <f t="shared" si="66"/>
        <v>2489.8630563015913</v>
      </c>
      <c r="M271" s="4">
        <f t="shared" si="67"/>
        <v>43.05095517796977</v>
      </c>
      <c r="N271" s="24">
        <f t="shared" si="48"/>
        <v>0.029045483592913098</v>
      </c>
      <c r="O271" s="4">
        <f t="shared" si="60"/>
        <v>104.56374093448716</v>
      </c>
      <c r="Q271" s="13">
        <f t="shared" si="68"/>
        <v>10.999767645983779</v>
      </c>
      <c r="R271" s="13">
        <f t="shared" si="62"/>
        <v>157.5809626991245</v>
      </c>
      <c r="S271" s="8">
        <f t="shared" si="49"/>
        <v>43.36803041663389</v>
      </c>
      <c r="T271">
        <f t="shared" si="69"/>
        <v>200.9489931157584</v>
      </c>
      <c r="V271" s="13">
        <f t="shared" si="70"/>
        <v>7.035684077461526</v>
      </c>
      <c r="W271" s="8">
        <f t="shared" si="71"/>
        <v>703.5684077461526</v>
      </c>
      <c r="Y271">
        <f t="shared" si="53"/>
        <v>44550765.39406108</v>
      </c>
      <c r="Z271">
        <f t="shared" si="54"/>
        <v>2227538.2697030543</v>
      </c>
      <c r="AA271" s="8"/>
    </row>
    <row r="272" spans="3:27" ht="12.75">
      <c r="C272">
        <f t="shared" si="55"/>
        <v>1.0500000000000003</v>
      </c>
      <c r="E272" s="4">
        <f t="shared" si="63"/>
        <v>78.38746791732304</v>
      </c>
      <c r="F272" s="4">
        <f t="shared" si="57"/>
        <v>73.72328535054854</v>
      </c>
      <c r="G272" s="24">
        <f t="shared" si="64"/>
        <v>0.23466850569028228</v>
      </c>
      <c r="H272" s="24">
        <f t="shared" si="58"/>
        <v>0.7653314943097177</v>
      </c>
      <c r="J272" s="24">
        <f t="shared" si="65"/>
        <v>0.8689506571033101</v>
      </c>
      <c r="K272" s="8">
        <f t="shared" si="66"/>
        <v>2501.0317443305053</v>
      </c>
      <c r="M272" s="4">
        <f t="shared" si="67"/>
        <v>48.021160123805096</v>
      </c>
      <c r="N272" s="24">
        <f t="shared" si="48"/>
        <v>0.030676339796589108</v>
      </c>
      <c r="O272" s="4">
        <f t="shared" si="60"/>
        <v>110.43482326772079</v>
      </c>
      <c r="Q272" s="13">
        <f t="shared" si="68"/>
        <v>12.958605351482984</v>
      </c>
      <c r="R272" s="13">
        <f t="shared" si="62"/>
        <v>175.77357397823243</v>
      </c>
      <c r="S272" s="8">
        <f t="shared" si="49"/>
        <v>30.575585385335735</v>
      </c>
      <c r="T272">
        <f t="shared" si="69"/>
        <v>206.34915936356816</v>
      </c>
      <c r="V272" s="13">
        <f t="shared" si="70"/>
        <v>7.026207793136557</v>
      </c>
      <c r="W272" s="8">
        <f t="shared" si="71"/>
        <v>702.6207793136557</v>
      </c>
      <c r="Y272">
        <f t="shared" si="53"/>
        <v>44430836.3570996</v>
      </c>
      <c r="Z272">
        <f t="shared" si="54"/>
        <v>2221541.81785498</v>
      </c>
      <c r="AA272" s="8"/>
    </row>
    <row r="273" spans="3:27" ht="12.75">
      <c r="C273">
        <f t="shared" si="55"/>
        <v>1.1000000000000003</v>
      </c>
      <c r="E273" s="4">
        <f t="shared" si="63"/>
        <v>78.58502003311428</v>
      </c>
      <c r="F273" s="4">
        <f t="shared" si="57"/>
        <v>77.65253635220425</v>
      </c>
      <c r="G273" s="24">
        <f t="shared" si="64"/>
        <v>0.24717570008152803</v>
      </c>
      <c r="H273" s="24">
        <f t="shared" si="58"/>
        <v>0.752824299918472</v>
      </c>
      <c r="J273" s="24">
        <f t="shared" si="65"/>
        <v>0.8729682710127971</v>
      </c>
      <c r="K273" s="8">
        <f t="shared" si="66"/>
        <v>2512.5953237374033</v>
      </c>
      <c r="M273" s="4">
        <f t="shared" si="67"/>
        <v>53.276366213459426</v>
      </c>
      <c r="N273" s="24">
        <f t="shared" si="48"/>
        <v>0.03231130610064288</v>
      </c>
      <c r="O273" s="4">
        <f t="shared" si="60"/>
        <v>116.32070196231437</v>
      </c>
      <c r="Q273" s="13">
        <f t="shared" si="68"/>
        <v>15.142973280461371</v>
      </c>
      <c r="R273" s="13">
        <f t="shared" si="62"/>
        <v>195.0093840048989</v>
      </c>
      <c r="S273" s="8">
        <f t="shared" si="49"/>
        <v>19.98927749863907</v>
      </c>
      <c r="T273">
        <f t="shared" si="69"/>
        <v>214.99866150353796</v>
      </c>
      <c r="V273" s="13">
        <f t="shared" si="70"/>
        <v>7.016474713491101</v>
      </c>
      <c r="W273" s="8">
        <f t="shared" si="71"/>
        <v>701.6474713491101</v>
      </c>
      <c r="Y273">
        <f t="shared" si="53"/>
        <v>44307825.66455402</v>
      </c>
      <c r="Z273">
        <f t="shared" si="54"/>
        <v>2215391.283227701</v>
      </c>
      <c r="AA273" s="8"/>
    </row>
    <row r="274" spans="3:27" ht="12.75">
      <c r="C274">
        <f t="shared" si="55"/>
        <v>1.1500000000000004</v>
      </c>
      <c r="E274" s="4">
        <f t="shared" si="63"/>
        <v>78.68481719978992</v>
      </c>
      <c r="F274" s="4">
        <f t="shared" si="57"/>
        <v>81.58677721219375</v>
      </c>
      <c r="G274" s="24">
        <f t="shared" si="64"/>
        <v>0.2596987776851568</v>
      </c>
      <c r="H274" s="24">
        <f t="shared" si="58"/>
        <v>0.7403012223148432</v>
      </c>
      <c r="J274" s="24">
        <f t="shared" si="65"/>
        <v>0.8771251711153033</v>
      </c>
      <c r="K274" s="8">
        <f t="shared" si="66"/>
        <v>2524.5597995443914</v>
      </c>
      <c r="M274" s="4">
        <f t="shared" si="67"/>
        <v>58.81158408877301</v>
      </c>
      <c r="N274" s="24">
        <f t="shared" si="48"/>
        <v>0.03394834870724231</v>
      </c>
      <c r="O274" s="4">
        <f t="shared" si="60"/>
        <v>122.21405534607231</v>
      </c>
      <c r="Q274" s="13">
        <f t="shared" si="68"/>
        <v>17.563196138674765</v>
      </c>
      <c r="R274" s="13">
        <f t="shared" si="62"/>
        <v>215.27013002359178</v>
      </c>
      <c r="S274" s="8">
        <f t="shared" si="49"/>
        <v>11.634990512800837</v>
      </c>
      <c r="T274">
        <f t="shared" si="69"/>
        <v>226.90512053639262</v>
      </c>
      <c r="V274" s="13">
        <f t="shared" si="70"/>
        <v>7.006486122927512</v>
      </c>
      <c r="W274" s="8">
        <f t="shared" si="71"/>
        <v>700.6486122927513</v>
      </c>
      <c r="Y274">
        <f t="shared" si="53"/>
        <v>44181763.01169823</v>
      </c>
      <c r="Z274">
        <f t="shared" si="54"/>
        <v>2209088.1505849115</v>
      </c>
      <c r="AA274" s="8"/>
    </row>
    <row r="275" spans="3:27" ht="12.75">
      <c r="C275">
        <f t="shared" si="55"/>
        <v>1.2000000000000004</v>
      </c>
      <c r="E275" s="4">
        <f t="shared" si="63"/>
        <v>78.6868040756164</v>
      </c>
      <c r="F275" s="4">
        <f t="shared" si="57"/>
        <v>85.52111741597457</v>
      </c>
      <c r="G275" s="24">
        <f t="shared" si="64"/>
        <v>0.27222217150989464</v>
      </c>
      <c r="H275" s="24">
        <f t="shared" si="58"/>
        <v>0.7277778284901053</v>
      </c>
      <c r="J275" s="24">
        <f t="shared" si="65"/>
        <v>0.8814232510623607</v>
      </c>
      <c r="K275" s="8">
        <f t="shared" si="66"/>
        <v>2536.930622098454</v>
      </c>
      <c r="M275" s="4">
        <f t="shared" si="67"/>
        <v>64.62046361380696</v>
      </c>
      <c r="N275" s="24">
        <f t="shared" si="48"/>
        <v>0.035585432667078996</v>
      </c>
      <c r="O275" s="4">
        <f t="shared" si="60"/>
        <v>128.1075576014844</v>
      </c>
      <c r="Q275" s="13">
        <f t="shared" si="68"/>
        <v>20.228529553203128</v>
      </c>
      <c r="R275" s="13">
        <f t="shared" si="62"/>
        <v>236.5325683808783</v>
      </c>
      <c r="S275" s="8">
        <f t="shared" si="49"/>
        <v>5.527467289277142</v>
      </c>
      <c r="T275">
        <f t="shared" si="69"/>
        <v>242.06003567015546</v>
      </c>
      <c r="V275" s="13">
        <f t="shared" si="70"/>
        <v>6.996243900249163</v>
      </c>
      <c r="W275" s="8">
        <f t="shared" si="71"/>
        <v>699.6243900249164</v>
      </c>
      <c r="Y275">
        <f t="shared" si="53"/>
        <v>44052685.840596266</v>
      </c>
      <c r="Z275">
        <f t="shared" si="54"/>
        <v>2202634.2920298134</v>
      </c>
      <c r="AA275" s="8"/>
    </row>
    <row r="276" spans="3:27" ht="12.75">
      <c r="C276">
        <f t="shared" si="55"/>
        <v>1.2500000000000004</v>
      </c>
      <c r="E276" s="4">
        <f t="shared" si="63"/>
        <v>78.59145843932528</v>
      </c>
      <c r="F276" s="4">
        <f t="shared" si="57"/>
        <v>89.45069033794084</v>
      </c>
      <c r="G276" s="24">
        <f t="shared" si="64"/>
        <v>0.2847303906053145</v>
      </c>
      <c r="H276" s="24">
        <f t="shared" si="58"/>
        <v>0.7152696093946855</v>
      </c>
      <c r="J276" s="24">
        <f t="shared" si="65"/>
        <v>0.8858641955197094</v>
      </c>
      <c r="K276" s="8">
        <f t="shared" si="66"/>
        <v>2549.7126402393496</v>
      </c>
      <c r="M276" s="4">
        <f t="shared" si="67"/>
        <v>70.69533284904796</v>
      </c>
      <c r="N276" s="24">
        <f t="shared" si="48"/>
        <v>0.037220532970973254</v>
      </c>
      <c r="O276" s="4">
        <f t="shared" si="60"/>
        <v>133.9939186955037</v>
      </c>
      <c r="Q276" s="13">
        <f t="shared" si="68"/>
        <v>23.147031444946425</v>
      </c>
      <c r="R276" s="13">
        <f t="shared" si="62"/>
        <v>258.7686171844839</v>
      </c>
      <c r="S276" s="8">
        <f t="shared" si="49"/>
        <v>1.6702652757290957</v>
      </c>
      <c r="T276">
        <f t="shared" si="69"/>
        <v>260.438882460213</v>
      </c>
      <c r="V276" s="13">
        <f t="shared" si="70"/>
        <v>6.985750529771409</v>
      </c>
      <c r="W276" s="8">
        <f t="shared" si="71"/>
        <v>698.5750529771409</v>
      </c>
      <c r="Y276">
        <f t="shared" si="53"/>
        <v>43920639.417781375</v>
      </c>
      <c r="Z276">
        <f t="shared" si="54"/>
        <v>2196031.9708890687</v>
      </c>
      <c r="AA276" s="8"/>
    </row>
    <row r="277" spans="3:27" ht="12.75">
      <c r="C277">
        <f t="shared" si="55"/>
        <v>1.3000000000000005</v>
      </c>
      <c r="E277" s="4">
        <f t="shared" si="63"/>
        <v>78.3997862253129</v>
      </c>
      <c r="F277" s="4">
        <f t="shared" si="57"/>
        <v>93.37067964920648</v>
      </c>
      <c r="G277" s="24">
        <f t="shared" si="64"/>
        <v>0.2972081041204209</v>
      </c>
      <c r="H277" s="24">
        <f t="shared" si="58"/>
        <v>0.7027918958795791</v>
      </c>
      <c r="J277" s="24">
        <f t="shared" si="65"/>
        <v>0.8904494643876038</v>
      </c>
      <c r="K277" s="8">
        <f t="shared" si="66"/>
        <v>2562.9100558821697</v>
      </c>
      <c r="M277" s="4">
        <f t="shared" si="67"/>
        <v>77.02725192310243</v>
      </c>
      <c r="N277" s="24">
        <f t="shared" si="48"/>
        <v>0.03885164553818712</v>
      </c>
      <c r="O277" s="4">
        <f t="shared" si="60"/>
        <v>139.8659239374736</v>
      </c>
      <c r="Q277" s="13">
        <f t="shared" si="68"/>
        <v>26.3254479536285</v>
      </c>
      <c r="R277" s="13">
        <f t="shared" si="62"/>
        <v>281.9455534920938</v>
      </c>
      <c r="S277" s="8">
        <f t="shared" si="49"/>
        <v>0.05583776575727071</v>
      </c>
      <c r="T277">
        <f t="shared" si="69"/>
        <v>282.001391257851</v>
      </c>
      <c r="V277" s="13">
        <f t="shared" si="70"/>
        <v>6.975009108734605</v>
      </c>
      <c r="W277" s="8">
        <f t="shared" si="71"/>
        <v>697.5009108734605</v>
      </c>
      <c r="Y277">
        <f t="shared" si="53"/>
        <v>43785676.860237636</v>
      </c>
      <c r="Z277">
        <f t="shared" si="54"/>
        <v>2189283.8430118817</v>
      </c>
      <c r="AA277" s="8"/>
    </row>
    <row r="278" spans="3:27" ht="12.75">
      <c r="C278">
        <f t="shared" si="55"/>
        <v>1.3500000000000005</v>
      </c>
      <c r="E278" s="4">
        <f t="shared" si="63"/>
        <v>78.11331043233967</v>
      </c>
      <c r="F278" s="4">
        <f t="shared" si="57"/>
        <v>97.27634517082346</v>
      </c>
      <c r="G278" s="24">
        <f t="shared" si="64"/>
        <v>0.3096402235969995</v>
      </c>
      <c r="H278" s="24">
        <f t="shared" si="58"/>
        <v>0.6903597764030005</v>
      </c>
      <c r="J278" s="24">
        <f t="shared" si="65"/>
        <v>0.895180277704945</v>
      </c>
      <c r="K278" s="8">
        <f t="shared" si="66"/>
        <v>2576.526380568101</v>
      </c>
      <c r="M278" s="4">
        <f t="shared" si="67"/>
        <v>83.60608102078568</v>
      </c>
      <c r="N278" s="24">
        <f t="shared" si="48"/>
        <v>0.040476797973983125</v>
      </c>
      <c r="O278" s="4">
        <f t="shared" si="60"/>
        <v>145.71647270633926</v>
      </c>
      <c r="Q278" s="13">
        <f t="shared" si="68"/>
        <v>29.769116310265932</v>
      </c>
      <c r="R278" s="13">
        <f t="shared" si="62"/>
        <v>306.02626217082343</v>
      </c>
      <c r="S278" s="8">
        <f t="shared" si="49"/>
        <v>0</v>
      </c>
      <c r="T278">
        <f t="shared" si="69"/>
        <v>306.02626217082343</v>
      </c>
      <c r="V278" s="13">
        <f t="shared" si="70"/>
        <v>6.964023350765066</v>
      </c>
      <c r="W278" s="8">
        <f t="shared" si="71"/>
        <v>696.4023350765066</v>
      </c>
      <c r="Y278">
        <f t="shared" si="53"/>
        <v>43647859.107000984</v>
      </c>
      <c r="Z278">
        <f t="shared" si="54"/>
        <v>2182392.9553500493</v>
      </c>
      <c r="AA278" s="8"/>
    </row>
    <row r="279" spans="3:27" ht="12.75">
      <c r="C279">
        <f t="shared" si="55"/>
        <v>1.4000000000000006</v>
      </c>
      <c r="E279" s="4">
        <f t="shared" si="63"/>
        <v>77.75685336976979</v>
      </c>
      <c r="F279" s="4">
        <f t="shared" si="57"/>
        <v>101.16418783931195</v>
      </c>
      <c r="G279" s="24">
        <f t="shared" si="64"/>
        <v>0.32201561117007005</v>
      </c>
      <c r="H279" s="24">
        <f t="shared" si="58"/>
        <v>0.67798438882993</v>
      </c>
      <c r="J279" s="24">
        <f t="shared" si="65"/>
        <v>0.9000590576352119</v>
      </c>
      <c r="K279" s="8">
        <f t="shared" si="66"/>
        <v>2590.568585818139</v>
      </c>
      <c r="M279" s="4">
        <f t="shared" si="67"/>
        <v>90.42259924996743</v>
      </c>
      <c r="N279" s="24">
        <f t="shared" si="48"/>
        <v>0.042094534309497236</v>
      </c>
      <c r="O279" s="4">
        <f t="shared" si="60"/>
        <v>151.54032351419005</v>
      </c>
      <c r="Q279" s="13">
        <f t="shared" si="68"/>
        <v>33.4830185614389</v>
      </c>
      <c r="R279" s="13">
        <f t="shared" si="62"/>
        <v>330.9769917257967</v>
      </c>
      <c r="S279" s="8">
        <f t="shared" si="49"/>
        <v>0</v>
      </c>
      <c r="T279">
        <f t="shared" si="69"/>
        <v>330.9769917257967</v>
      </c>
      <c r="V279" s="13">
        <f t="shared" si="70"/>
        <v>6.95279424848585</v>
      </c>
      <c r="W279" s="8">
        <f t="shared" si="71"/>
        <v>695.279424848585</v>
      </c>
      <c r="Y279">
        <f t="shared" si="53"/>
        <v>43507213.075600125</v>
      </c>
      <c r="Z279">
        <f t="shared" si="54"/>
        <v>2175360.6537800063</v>
      </c>
      <c r="AA279" s="8"/>
    </row>
    <row r="280" spans="3:27" ht="12.75">
      <c r="C280">
        <f t="shared" si="55"/>
        <v>1.4500000000000006</v>
      </c>
      <c r="E280" s="4">
        <f t="shared" si="63"/>
        <v>77.3832737702857</v>
      </c>
      <c r="F280" s="4">
        <f t="shared" si="57"/>
        <v>105.03335152782624</v>
      </c>
      <c r="G280" s="24">
        <f t="shared" si="64"/>
        <v>0.3343315417032445</v>
      </c>
      <c r="H280" s="24">
        <f t="shared" si="58"/>
        <v>0.6656684582967556</v>
      </c>
      <c r="J280" s="24">
        <f t="shared" si="65"/>
        <v>0.9050915072266352</v>
      </c>
      <c r="K280" s="8">
        <f t="shared" si="66"/>
        <v>2605.0530862635956</v>
      </c>
      <c r="M280" s="4">
        <f t="shared" si="67"/>
        <v>97.47154425188167</v>
      </c>
      <c r="N280" s="24">
        <f t="shared" si="48"/>
        <v>0.04370449830052509</v>
      </c>
      <c r="O280" s="4">
        <f t="shared" si="60"/>
        <v>157.33619388189032</v>
      </c>
      <c r="Q280" s="13">
        <f t="shared" si="68"/>
        <v>37.47363954052973</v>
      </c>
      <c r="R280" s="13">
        <f t="shared" si="62"/>
        <v>356.77848031538747</v>
      </c>
      <c r="S280" s="8">
        <f t="shared" si="49"/>
        <v>0</v>
      </c>
      <c r="T280">
        <f t="shared" si="69"/>
        <v>356.77848031538747</v>
      </c>
      <c r="V280" s="13">
        <f t="shared" si="70"/>
        <v>6.941315469298529</v>
      </c>
      <c r="W280" s="8">
        <f t="shared" si="71"/>
        <v>694.1315469298529</v>
      </c>
      <c r="Y280">
        <f t="shared" si="53"/>
        <v>43363674.39989076</v>
      </c>
      <c r="Z280">
        <f t="shared" si="54"/>
        <v>2168183.719994538</v>
      </c>
      <c r="AA280" s="8"/>
    </row>
    <row r="281" spans="3:27" ht="12.75">
      <c r="C281">
        <f t="shared" si="55"/>
        <v>1.5000000000000007</v>
      </c>
      <c r="E281" s="4">
        <f t="shared" si="63"/>
        <v>76.9957056831578</v>
      </c>
      <c r="F281" s="4">
        <f t="shared" si="57"/>
        <v>108.88313681198413</v>
      </c>
      <c r="G281" s="24">
        <f t="shared" si="64"/>
        <v>0.34658578885956776</v>
      </c>
      <c r="H281" s="24">
        <f t="shared" si="58"/>
        <v>0.6534142111404322</v>
      </c>
      <c r="J281" s="24">
        <f t="shared" si="65"/>
        <v>0.9102837981727435</v>
      </c>
      <c r="K281" s="8">
        <f t="shared" si="66"/>
        <v>2619.997645400367</v>
      </c>
      <c r="M281" s="4">
        <f t="shared" si="67"/>
        <v>104.74773900918737</v>
      </c>
      <c r="N281" s="24">
        <f t="shared" si="48"/>
        <v>0.04530639891517458</v>
      </c>
      <c r="O281" s="4">
        <f t="shared" si="60"/>
        <v>163.1030360946285</v>
      </c>
      <c r="Q281" s="13">
        <f t="shared" si="68"/>
        <v>41.747077116242856</v>
      </c>
      <c r="R281" s="13">
        <f t="shared" si="62"/>
        <v>383.4117783392883</v>
      </c>
      <c r="S281" s="8">
        <f t="shared" si="49"/>
        <v>0</v>
      </c>
      <c r="T281">
        <f t="shared" si="69"/>
        <v>383.4117783392883</v>
      </c>
      <c r="V281" s="13">
        <f t="shared" si="70"/>
        <v>6.92958001668937</v>
      </c>
      <c r="W281" s="8">
        <f t="shared" si="71"/>
        <v>692.9580016689371</v>
      </c>
      <c r="Y281">
        <f t="shared" si="53"/>
        <v>43217171.28693059</v>
      </c>
      <c r="Z281">
        <f t="shared" si="54"/>
        <v>2160858.5643465295</v>
      </c>
      <c r="AA281" s="8"/>
    </row>
    <row r="282" spans="3:27" ht="12.75">
      <c r="C282">
        <f t="shared" si="55"/>
        <v>1.5500000000000007</v>
      </c>
      <c r="E282" s="4">
        <f t="shared" si="63"/>
        <v>76.59540640620132</v>
      </c>
      <c r="F282" s="4">
        <f t="shared" si="57"/>
        <v>112.71290713229419</v>
      </c>
      <c r="G282" s="24">
        <f t="shared" si="64"/>
        <v>0.3587763264072473</v>
      </c>
      <c r="H282" s="24">
        <f t="shared" si="58"/>
        <v>0.6412236735927527</v>
      </c>
      <c r="J282" s="24">
        <f t="shared" si="65"/>
        <v>0.915642488784324</v>
      </c>
      <c r="K282" s="8">
        <f t="shared" si="66"/>
        <v>2635.421139494135</v>
      </c>
      <c r="M282" s="4">
        <f t="shared" si="67"/>
        <v>112.24596082860616</v>
      </c>
      <c r="N282" s="24">
        <f t="shared" si="48"/>
        <v>0.04689997128002468</v>
      </c>
      <c r="O282" s="4">
        <f t="shared" si="60"/>
        <v>168.83989660808885</v>
      </c>
      <c r="Q282" s="13">
        <f t="shared" si="68"/>
        <v>46.308973562266175</v>
      </c>
      <c r="R282" s="13">
        <f t="shared" si="62"/>
        <v>410.8577690034388</v>
      </c>
      <c r="S282" s="8">
        <f t="shared" si="49"/>
        <v>0</v>
      </c>
      <c r="T282">
        <f t="shared" si="69"/>
        <v>410.8577690034388</v>
      </c>
      <c r="V282" s="13">
        <f t="shared" si="70"/>
        <v>6.917580457734098</v>
      </c>
      <c r="W282" s="8">
        <f t="shared" si="71"/>
        <v>691.7580457734098</v>
      </c>
      <c r="Y282">
        <f t="shared" si="53"/>
        <v>43067627.45030222</v>
      </c>
      <c r="Z282">
        <f t="shared" si="54"/>
        <v>2153381.372515111</v>
      </c>
      <c r="AA282" s="8"/>
    </row>
    <row r="283" spans="3:27" ht="12.75">
      <c r="C283">
        <f t="shared" si="55"/>
        <v>1.6000000000000008</v>
      </c>
      <c r="E283" s="4">
        <f t="shared" si="63"/>
        <v>76.18367707159916</v>
      </c>
      <c r="F283" s="4">
        <f t="shared" si="57"/>
        <v>116.52209098587414</v>
      </c>
      <c r="G283" s="24">
        <f t="shared" si="64"/>
        <v>0.370901335196109</v>
      </c>
      <c r="H283" s="24">
        <f t="shared" si="58"/>
        <v>0.629098664803891</v>
      </c>
      <c r="J283" s="24">
        <f t="shared" si="65"/>
        <v>0.9211745599810359</v>
      </c>
      <c r="K283" s="8">
        <f t="shared" si="66"/>
        <v>2651.343661172173</v>
      </c>
      <c r="M283" s="4">
        <f t="shared" si="67"/>
        <v>119.9609694474323</v>
      </c>
      <c r="N283" s="24">
        <f aca="true" t="shared" si="72" ref="N283:N314">(M283/D$56)^0.5</f>
        <v>0.04848497759178489</v>
      </c>
      <c r="O283" s="4">
        <f t="shared" si="60"/>
        <v>174.54591933042562</v>
      </c>
      <c r="Q283" s="13">
        <f t="shared" si="68"/>
        <v>51.16453218697346</v>
      </c>
      <c r="R283" s="13">
        <f t="shared" si="62"/>
        <v>439.09727120478885</v>
      </c>
      <c r="S283" s="8">
        <f aca="true" t="shared" si="73" ref="S283:S314">IF(G283&lt;D$43,D$42*D$40*(1-G283/D$43)^2,0)</f>
        <v>0</v>
      </c>
      <c r="T283">
        <f t="shared" si="69"/>
        <v>439.09727120478885</v>
      </c>
      <c r="V283" s="13">
        <f t="shared" si="70"/>
        <v>6.905308879649789</v>
      </c>
      <c r="W283" s="8">
        <f t="shared" si="71"/>
        <v>690.5308879649789</v>
      </c>
      <c r="Y283">
        <f aca="true" t="shared" si="74" ref="Y283:Y314">D$9*W283^2</f>
        <v>42914961.6510332</v>
      </c>
      <c r="Z283">
        <f aca="true" t="shared" si="75" ref="Z283:Z314">D$62*Y283</f>
        <v>2145748.08255166</v>
      </c>
      <c r="AA283" s="8"/>
    </row>
    <row r="284" spans="3:27" ht="12.75">
      <c r="C284">
        <f aca="true" t="shared" si="76" ref="C284:C315">C283+D$62</f>
        <v>1.6500000000000008</v>
      </c>
      <c r="E284" s="4">
        <f t="shared" si="63"/>
        <v>75.7618626701159</v>
      </c>
      <c r="F284" s="4">
        <f aca="true" t="shared" si="77" ref="F284:F315">F283+E284*D$62</f>
        <v>120.31018411937994</v>
      </c>
      <c r="G284" s="24">
        <f t="shared" si="64"/>
        <v>0.3829592101379073</v>
      </c>
      <c r="H284" s="24">
        <f t="shared" si="58"/>
        <v>0.6170407898620927</v>
      </c>
      <c r="J284" s="24">
        <f t="shared" si="65"/>
        <v>0.926887455499569</v>
      </c>
      <c r="K284" s="8">
        <f t="shared" si="66"/>
        <v>2667.7866351513</v>
      </c>
      <c r="M284" s="4">
        <f t="shared" si="67"/>
        <v>127.88753575590665</v>
      </c>
      <c r="N284" s="24">
        <f t="shared" si="72"/>
        <v>0.05006120802977574</v>
      </c>
      <c r="O284" s="4">
        <f t="shared" si="60"/>
        <v>180.22034890719266</v>
      </c>
      <c r="Q284" s="13">
        <f t="shared" si="68"/>
        <v>56.31853800294986</v>
      </c>
      <c r="R284" s="13">
        <f t="shared" si="62"/>
        <v>468.1111446647507</v>
      </c>
      <c r="S284" s="8">
        <f t="shared" si="73"/>
        <v>0</v>
      </c>
      <c r="T284">
        <f t="shared" si="69"/>
        <v>468.1111446647507</v>
      </c>
      <c r="V284" s="13">
        <f t="shared" si="70"/>
        <v>6.892756841452407</v>
      </c>
      <c r="W284" s="8">
        <f t="shared" si="71"/>
        <v>689.2756841452407</v>
      </c>
      <c r="Y284">
        <f t="shared" si="74"/>
        <v>42759087.187850066</v>
      </c>
      <c r="Z284">
        <f t="shared" si="75"/>
        <v>2137954.3593925033</v>
      </c>
      <c r="AA284" s="8"/>
    </row>
    <row r="285" spans="3:27" ht="12.75">
      <c r="C285">
        <f t="shared" si="76"/>
        <v>1.7000000000000008</v>
      </c>
      <c r="E285" s="4">
        <f t="shared" si="63"/>
        <v>75.33135241392291</v>
      </c>
      <c r="F285" s="4">
        <f t="shared" si="77"/>
        <v>124.07675174007609</v>
      </c>
      <c r="G285" s="24">
        <f t="shared" si="64"/>
        <v>0.3949485672443807</v>
      </c>
      <c r="H285" s="24">
        <f t="shared" si="58"/>
        <v>0.6050514327556193</v>
      </c>
      <c r="J285" s="24">
        <f t="shared" si="65"/>
        <v>0.9327891269018664</v>
      </c>
      <c r="K285" s="8">
        <f t="shared" si="66"/>
        <v>2684.7729477814755</v>
      </c>
      <c r="M285" s="4">
        <f t="shared" si="67"/>
        <v>136.02047113200604</v>
      </c>
      <c r="N285" s="24">
        <f t="shared" si="72"/>
        <v>0.05162848167595797</v>
      </c>
      <c r="O285" s="4">
        <f t="shared" si="60"/>
        <v>185.86253403344867</v>
      </c>
      <c r="Q285" s="13">
        <f t="shared" si="68"/>
        <v>61.7753824525755</v>
      </c>
      <c r="R285" s="13">
        <f t="shared" si="62"/>
        <v>497.8803973042953</v>
      </c>
      <c r="S285" s="8">
        <f t="shared" si="73"/>
        <v>0</v>
      </c>
      <c r="T285">
        <f t="shared" si="69"/>
        <v>497.8803973042953</v>
      </c>
      <c r="V285" s="13">
        <f t="shared" si="70"/>
        <v>6.879915320076673</v>
      </c>
      <c r="W285" s="8">
        <f t="shared" si="71"/>
        <v>687.9915320076673</v>
      </c>
      <c r="Y285">
        <f t="shared" si="74"/>
        <v>42599911.330283135</v>
      </c>
      <c r="Z285">
        <f t="shared" si="75"/>
        <v>2129995.5665141568</v>
      </c>
      <c r="AA285" s="8"/>
    </row>
    <row r="286" spans="3:27" ht="12.75">
      <c r="C286">
        <f t="shared" si="76"/>
        <v>1.7500000000000009</v>
      </c>
      <c r="E286" s="4">
        <f t="shared" si="63"/>
        <v>74.89358049579383</v>
      </c>
      <c r="F286" s="4">
        <f t="shared" si="77"/>
        <v>127.82143076486578</v>
      </c>
      <c r="G286" s="24">
        <f t="shared" si="64"/>
        <v>0.40686825078613703</v>
      </c>
      <c r="H286" s="24">
        <f t="shared" si="58"/>
        <v>0.593131749213863</v>
      </c>
      <c r="J286" s="24">
        <f t="shared" si="65"/>
        <v>0.938888084061546</v>
      </c>
      <c r="K286" s="8">
        <f t="shared" si="66"/>
        <v>2702.327092356864</v>
      </c>
      <c r="M286" s="4">
        <f t="shared" si="67"/>
        <v>144.35465740361636</v>
      </c>
      <c r="N286" s="24">
        <f t="shared" si="72"/>
        <v>0.053186647450756616</v>
      </c>
      <c r="O286" s="4">
        <f t="shared" si="60"/>
        <v>191.4719308227238</v>
      </c>
      <c r="Q286" s="13">
        <f t="shared" si="68"/>
        <v>67.53909221264333</v>
      </c>
      <c r="R286" s="13">
        <f t="shared" si="62"/>
        <v>528.3862949154827</v>
      </c>
      <c r="S286" s="8">
        <f t="shared" si="73"/>
        <v>0</v>
      </c>
      <c r="T286">
        <f t="shared" si="69"/>
        <v>528.3862949154827</v>
      </c>
      <c r="V286" s="13">
        <f t="shared" si="70"/>
        <v>6.866774650213241</v>
      </c>
      <c r="W286" s="8">
        <f t="shared" si="71"/>
        <v>686.6774650213241</v>
      </c>
      <c r="Y286">
        <f t="shared" si="74"/>
        <v>42437334.687130064</v>
      </c>
      <c r="Z286">
        <f t="shared" si="75"/>
        <v>2121866.7343565035</v>
      </c>
      <c r="AA286" s="8"/>
    </row>
    <row r="287" spans="3:27" ht="12.75">
      <c r="C287">
        <f t="shared" si="76"/>
        <v>1.800000000000001</v>
      </c>
      <c r="E287" s="4">
        <f t="shared" si="63"/>
        <v>74.45002730963634</v>
      </c>
      <c r="F287" s="4">
        <f t="shared" si="77"/>
        <v>131.5439321303476</v>
      </c>
      <c r="G287" s="24">
        <f t="shared" si="64"/>
        <v>0.4187173406457923</v>
      </c>
      <c r="H287" s="24">
        <f t="shared" si="58"/>
        <v>0.5812826593542078</v>
      </c>
      <c r="J287" s="24">
        <f t="shared" si="65"/>
        <v>0.9451934519190799</v>
      </c>
      <c r="K287" s="8">
        <f t="shared" si="66"/>
        <v>2720.4753324697645</v>
      </c>
      <c r="M287" s="4">
        <f t="shared" si="67"/>
        <v>152.8850774728051</v>
      </c>
      <c r="N287" s="24">
        <f t="shared" si="72"/>
        <v>0.054735585074278476</v>
      </c>
      <c r="O287" s="4">
        <f t="shared" si="60"/>
        <v>197.04810626740252</v>
      </c>
      <c r="Q287" s="13">
        <f t="shared" si="68"/>
        <v>73.61336211348419</v>
      </c>
      <c r="R287" s="13">
        <f t="shared" si="62"/>
        <v>559.6104732564958</v>
      </c>
      <c r="S287" s="8">
        <f t="shared" si="73"/>
        <v>0</v>
      </c>
      <c r="T287">
        <f t="shared" si="69"/>
        <v>559.6104732564958</v>
      </c>
      <c r="V287" s="13">
        <f t="shared" si="70"/>
        <v>6.853324456997389</v>
      </c>
      <c r="W287" s="8">
        <f t="shared" si="71"/>
        <v>685.3324456997389</v>
      </c>
      <c r="Y287">
        <f t="shared" si="74"/>
        <v>42271250.50159069</v>
      </c>
      <c r="Z287">
        <f t="shared" si="75"/>
        <v>2113562.525079535</v>
      </c>
      <c r="AA287" s="8"/>
    </row>
    <row r="288" spans="3:27" ht="12.75">
      <c r="C288">
        <f t="shared" si="76"/>
        <v>1.850000000000001</v>
      </c>
      <c r="E288" s="4">
        <f t="shared" si="63"/>
        <v>74.00222120593385</v>
      </c>
      <c r="F288" s="4">
        <f t="shared" si="77"/>
        <v>135.2440431906443</v>
      </c>
      <c r="G288" s="24">
        <f t="shared" si="64"/>
        <v>0.4304951599504966</v>
      </c>
      <c r="H288" s="24">
        <f t="shared" si="58"/>
        <v>0.5695048400495034</v>
      </c>
      <c r="J288" s="24">
        <f t="shared" si="65"/>
        <v>0.9517150344303607</v>
      </c>
      <c r="K288" s="8">
        <f t="shared" si="66"/>
        <v>2739.245886068695</v>
      </c>
      <c r="M288" s="4">
        <f t="shared" si="67"/>
        <v>161.60684665964976</v>
      </c>
      <c r="N288" s="24">
        <f t="shared" si="72"/>
        <v>0.0562752060640513</v>
      </c>
      <c r="O288" s="4">
        <f t="shared" si="60"/>
        <v>202.59074183058468</v>
      </c>
      <c r="Q288" s="13">
        <f t="shared" si="68"/>
        <v>80.00159222702483</v>
      </c>
      <c r="R288" s="13">
        <f t="shared" si="62"/>
        <v>591.5350527804914</v>
      </c>
      <c r="S288" s="8">
        <f t="shared" si="73"/>
        <v>0</v>
      </c>
      <c r="T288">
        <f t="shared" si="69"/>
        <v>591.5350527804914</v>
      </c>
      <c r="V288" s="13">
        <f t="shared" si="70"/>
        <v>6.839553580539925</v>
      </c>
      <c r="W288" s="8">
        <f t="shared" si="71"/>
        <v>683.9553580539925</v>
      </c>
      <c r="Y288">
        <f t="shared" si="74"/>
        <v>42101543.86296886</v>
      </c>
      <c r="Z288">
        <f t="shared" si="75"/>
        <v>2105077.193148443</v>
      </c>
      <c r="AA288" s="8"/>
    </row>
    <row r="289" spans="3:27" ht="12.75">
      <c r="C289">
        <f t="shared" si="76"/>
        <v>1.900000000000001</v>
      </c>
      <c r="E289" s="4">
        <f t="shared" si="63"/>
        <v>73.55174086603438</v>
      </c>
      <c r="F289" s="4">
        <f t="shared" si="77"/>
        <v>138.92163023394602</v>
      </c>
      <c r="G289" s="24">
        <f t="shared" si="64"/>
        <v>0.4422012830823401</v>
      </c>
      <c r="H289" s="24">
        <f t="shared" si="58"/>
        <v>0.5577987169176599</v>
      </c>
      <c r="J289" s="24">
        <f t="shared" si="65"/>
        <v>0.9584633867937115</v>
      </c>
      <c r="K289" s="8">
        <f t="shared" si="66"/>
        <v>2758.6691333436684</v>
      </c>
      <c r="M289" s="4">
        <f t="shared" si="67"/>
        <v>170.51524484926838</v>
      </c>
      <c r="N289" s="24">
        <f t="shared" si="72"/>
        <v>0.05780545478216028</v>
      </c>
      <c r="O289" s="4">
        <f t="shared" si="60"/>
        <v>208.09963721577702</v>
      </c>
      <c r="Q289" s="13">
        <f t="shared" si="68"/>
        <v>86.70692920452126</v>
      </c>
      <c r="R289" s="13">
        <f t="shared" si="62"/>
        <v>624.1427563044398</v>
      </c>
      <c r="S289" s="8">
        <f t="shared" si="73"/>
        <v>0</v>
      </c>
      <c r="T289">
        <f t="shared" si="69"/>
        <v>624.1427563044398</v>
      </c>
      <c r="V289" s="13">
        <f t="shared" si="70"/>
        <v>6.825449991119481</v>
      </c>
      <c r="W289" s="8">
        <f t="shared" si="71"/>
        <v>682.5449991119481</v>
      </c>
      <c r="Y289">
        <f t="shared" si="74"/>
        <v>41928090.82314563</v>
      </c>
      <c r="Z289">
        <f t="shared" si="75"/>
        <v>2096404.5411572815</v>
      </c>
      <c r="AA289" s="8"/>
    </row>
    <row r="290" spans="3:27" ht="12.75">
      <c r="C290">
        <f t="shared" si="76"/>
        <v>1.950000000000001</v>
      </c>
      <c r="E290" s="4">
        <f t="shared" si="63"/>
        <v>73.1002183917544</v>
      </c>
      <c r="F290" s="4">
        <f t="shared" si="77"/>
        <v>142.57664115353373</v>
      </c>
      <c r="G290" s="24">
        <f t="shared" si="64"/>
        <v>0.4538355441804849</v>
      </c>
      <c r="H290" s="24">
        <f t="shared" si="58"/>
        <v>0.5461644558195151</v>
      </c>
      <c r="J290" s="24">
        <f t="shared" si="65"/>
        <v>0.9654498972331607</v>
      </c>
      <c r="K290" s="8">
        <f t="shared" si="66"/>
        <v>2778.7778521165014</v>
      </c>
      <c r="M290" s="4">
        <f t="shared" si="67"/>
        <v>179.60574955588828</v>
      </c>
      <c r="N290" s="24">
        <f t="shared" si="72"/>
        <v>0.05932630954666385</v>
      </c>
      <c r="O290" s="4">
        <f t="shared" si="60"/>
        <v>213.57471436798986</v>
      </c>
      <c r="Q290" s="13">
        <f t="shared" si="68"/>
        <v>93.73231197947004</v>
      </c>
      <c r="R290" s="13">
        <f t="shared" si="62"/>
        <v>657.4170300346349</v>
      </c>
      <c r="S290" s="8">
        <f t="shared" si="73"/>
        <v>0</v>
      </c>
      <c r="T290">
        <f t="shared" si="69"/>
        <v>657.4170300346349</v>
      </c>
      <c r="V290" s="13">
        <f t="shared" si="70"/>
        <v>6.8110006936499055</v>
      </c>
      <c r="W290" s="8">
        <f t="shared" si="71"/>
        <v>681.1000693649905</v>
      </c>
      <c r="Y290">
        <f t="shared" si="74"/>
        <v>41750757.40400954</v>
      </c>
      <c r="Z290">
        <f t="shared" si="75"/>
        <v>2087537.8702004773</v>
      </c>
      <c r="AA290" s="8"/>
    </row>
    <row r="291" spans="3:27" ht="12.75">
      <c r="C291">
        <f t="shared" si="76"/>
        <v>2.000000000000001</v>
      </c>
      <c r="E291" s="4">
        <f t="shared" si="63"/>
        <v>72.64934322198172</v>
      </c>
      <c r="F291" s="4">
        <f t="shared" si="77"/>
        <v>146.20910831463283</v>
      </c>
      <c r="G291" s="24">
        <f t="shared" si="64"/>
        <v>0.465398046266643</v>
      </c>
      <c r="H291" s="24">
        <f t="shared" si="58"/>
        <v>0.5346019537333571</v>
      </c>
      <c r="J291" s="24">
        <f t="shared" si="65"/>
        <v>0.9726868798483151</v>
      </c>
      <c r="K291" s="8">
        <f t="shared" si="66"/>
        <v>2799.6074850832415</v>
      </c>
      <c r="M291" s="4">
        <f t="shared" si="67"/>
        <v>188.87407005269156</v>
      </c>
      <c r="N291" s="24">
        <f t="shared" si="72"/>
        <v>0.06083778382449436</v>
      </c>
      <c r="O291" s="4">
        <f t="shared" si="60"/>
        <v>219.0160217681797</v>
      </c>
      <c r="Q291" s="13">
        <f t="shared" si="68"/>
        <v>101.08052199571031</v>
      </c>
      <c r="R291" s="13">
        <f t="shared" si="62"/>
        <v>691.3421684933019</v>
      </c>
      <c r="S291" s="8">
        <f t="shared" si="73"/>
        <v>0</v>
      </c>
      <c r="T291">
        <f t="shared" si="69"/>
        <v>691.3421684933019</v>
      </c>
      <c r="V291" s="13">
        <f t="shared" si="70"/>
        <v>6.796191619789118</v>
      </c>
      <c r="W291" s="8">
        <f t="shared" si="71"/>
        <v>679.6191619789118</v>
      </c>
      <c r="Y291">
        <f t="shared" si="74"/>
        <v>41569398.47960266</v>
      </c>
      <c r="Z291">
        <f t="shared" si="75"/>
        <v>2078469.923980133</v>
      </c>
      <c r="AA291" s="8"/>
    </row>
    <row r="292" spans="3:27" ht="12.75">
      <c r="C292">
        <f t="shared" si="76"/>
        <v>2.0500000000000007</v>
      </c>
      <c r="E292" s="4">
        <f t="shared" si="63"/>
        <v>72.20086700650478</v>
      </c>
      <c r="F292" s="4">
        <f t="shared" si="77"/>
        <v>149.81915166495807</v>
      </c>
      <c r="G292" s="24">
        <f t="shared" si="64"/>
        <v>0.47688917114624874</v>
      </c>
      <c r="H292" s="24">
        <f t="shared" si="58"/>
        <v>0.5231108288537513</v>
      </c>
      <c r="J292" s="24">
        <f t="shared" si="65"/>
        <v>0.9801876803227888</v>
      </c>
      <c r="K292" s="8">
        <f t="shared" si="66"/>
        <v>2821.196444066349</v>
      </c>
      <c r="M292" s="4">
        <f t="shared" si="67"/>
        <v>198.31618275667887</v>
      </c>
      <c r="N292" s="24">
        <f t="shared" si="72"/>
        <v>0.06233992752575904</v>
      </c>
      <c r="O292" s="4">
        <f t="shared" si="60"/>
        <v>224.42373909273255</v>
      </c>
      <c r="Q292" s="13">
        <f t="shared" si="68"/>
        <v>108.75423817659444</v>
      </c>
      <c r="R292" s="13">
        <f t="shared" si="62"/>
        <v>725.9034440390006</v>
      </c>
      <c r="S292" s="8">
        <f t="shared" si="73"/>
        <v>0</v>
      </c>
      <c r="T292">
        <f t="shared" si="69"/>
        <v>725.9034440390006</v>
      </c>
      <c r="V292" s="13">
        <f t="shared" si="70"/>
        <v>6.781007505756909</v>
      </c>
      <c r="W292" s="8">
        <f t="shared" si="71"/>
        <v>678.1007505756909</v>
      </c>
      <c r="Y292">
        <f t="shared" si="74"/>
        <v>41383856.51381838</v>
      </c>
      <c r="Z292">
        <f t="shared" si="75"/>
        <v>2069192.8256909193</v>
      </c>
      <c r="AA292" s="8"/>
    </row>
    <row r="293" spans="3:27" ht="12.75">
      <c r="C293">
        <f t="shared" si="76"/>
        <v>2.1000000000000005</v>
      </c>
      <c r="E293" s="4">
        <f t="shared" si="63"/>
        <v>71.75660958997769</v>
      </c>
      <c r="F293" s="4">
        <f t="shared" si="77"/>
        <v>153.40698214445695</v>
      </c>
      <c r="G293" s="24">
        <f t="shared" si="64"/>
        <v>0.488309590262009</v>
      </c>
      <c r="H293" s="24">
        <f t="shared" si="58"/>
        <v>0.5116904097379911</v>
      </c>
      <c r="J293" s="24">
        <f t="shared" si="65"/>
        <v>0.9879667966257855</v>
      </c>
      <c r="K293" s="8">
        <f t="shared" si="66"/>
        <v>2843.586457420491</v>
      </c>
      <c r="M293" s="4">
        <f t="shared" si="67"/>
        <v>207.92836810500972</v>
      </c>
      <c r="N293" s="24">
        <f t="shared" si="72"/>
        <v>0.06383282842253755</v>
      </c>
      <c r="O293" s="4">
        <f t="shared" si="60"/>
        <v>229.7981823211352</v>
      </c>
      <c r="Q293" s="13">
        <f t="shared" si="68"/>
        <v>116.7560969202947</v>
      </c>
      <c r="R293" s="13">
        <f t="shared" si="62"/>
        <v>761.087241846335</v>
      </c>
      <c r="S293" s="8">
        <f t="shared" si="73"/>
        <v>0</v>
      </c>
      <c r="T293">
        <f t="shared" si="69"/>
        <v>761.087241846335</v>
      </c>
      <c r="V293" s="13">
        <f t="shared" si="70"/>
        <v>6.7654317535664195</v>
      </c>
      <c r="W293" s="8">
        <f t="shared" si="71"/>
        <v>676.543175356642</v>
      </c>
      <c r="Y293">
        <f t="shared" si="74"/>
        <v>41193960.13094832</v>
      </c>
      <c r="Z293">
        <f t="shared" si="75"/>
        <v>2059698.006547416</v>
      </c>
      <c r="AA293" s="8"/>
    </row>
    <row r="294" spans="3:27" ht="12.75">
      <c r="C294">
        <f t="shared" si="76"/>
        <v>2.1500000000000004</v>
      </c>
      <c r="E294" s="4">
        <f t="shared" si="63"/>
        <v>71.31846628678616</v>
      </c>
      <c r="F294" s="4">
        <f t="shared" si="77"/>
        <v>156.97290545879625</v>
      </c>
      <c r="G294" s="24">
        <f t="shared" si="64"/>
        <v>0.4996602767052837</v>
      </c>
      <c r="H294" s="24">
        <f t="shared" si="58"/>
        <v>0.5003397232947163</v>
      </c>
      <c r="J294" s="24">
        <f t="shared" si="65"/>
        <v>0.9960400172601364</v>
      </c>
      <c r="K294" s="8">
        <f t="shared" si="66"/>
        <v>2866.8229679408983</v>
      </c>
      <c r="M294" s="4">
        <f t="shared" si="67"/>
        <v>217.70724921462403</v>
      </c>
      <c r="N294" s="24">
        <f t="shared" si="72"/>
        <v>0.06531661371903337</v>
      </c>
      <c r="O294" s="4">
        <f t="shared" si="60"/>
        <v>235.13980938852012</v>
      </c>
      <c r="Q294" s="13">
        <f t="shared" si="68"/>
        <v>125.0887574913059</v>
      </c>
      <c r="R294" s="13">
        <f t="shared" si="62"/>
        <v>796.8812014130706</v>
      </c>
      <c r="S294" s="8">
        <f t="shared" si="73"/>
        <v>0</v>
      </c>
      <c r="T294">
        <f t="shared" si="69"/>
        <v>796.8812014130706</v>
      </c>
      <c r="V294" s="13">
        <f t="shared" si="70"/>
        <v>6.749446272931759</v>
      </c>
      <c r="W294" s="8">
        <f t="shared" si="71"/>
        <v>674.9446272931759</v>
      </c>
      <c r="Y294">
        <f t="shared" si="74"/>
        <v>40999522.49207318</v>
      </c>
      <c r="Z294">
        <f t="shared" si="75"/>
        <v>2049976.124603659</v>
      </c>
      <c r="AA294" s="8"/>
    </row>
    <row r="295" spans="3:27" ht="12.75">
      <c r="C295">
        <f t="shared" si="76"/>
        <v>2.2</v>
      </c>
      <c r="E295" s="4">
        <f t="shared" si="63"/>
        <v>70.8884166619119</v>
      </c>
      <c r="F295" s="4">
        <f t="shared" si="77"/>
        <v>160.51732629189183</v>
      </c>
      <c r="G295" s="24">
        <f t="shared" si="64"/>
        <v>0.5109425186249847</v>
      </c>
      <c r="H295" s="24">
        <f t="shared" si="58"/>
        <v>0.48905748137501526</v>
      </c>
      <c r="J295" s="24">
        <f t="shared" si="65"/>
        <v>1.0044245801242444</v>
      </c>
      <c r="K295" s="8">
        <f t="shared" si="66"/>
        <v>2890.9555901030976</v>
      </c>
      <c r="M295" s="4">
        <f t="shared" si="67"/>
        <v>227.6498326822148</v>
      </c>
      <c r="N295" s="24">
        <f t="shared" si="72"/>
        <v>0.06679145180441125</v>
      </c>
      <c r="O295" s="4">
        <f t="shared" si="60"/>
        <v>240.44922649588048</v>
      </c>
      <c r="Q295" s="13">
        <f t="shared" si="68"/>
        <v>133.7549732821072</v>
      </c>
      <c r="R295" s="13">
        <f t="shared" si="62"/>
        <v>833.2743659016672</v>
      </c>
      <c r="S295" s="8">
        <f t="shared" si="73"/>
        <v>0</v>
      </c>
      <c r="T295">
        <f t="shared" si="69"/>
        <v>833.2743659016672</v>
      </c>
      <c r="V295" s="13">
        <f t="shared" si="70"/>
        <v>6.7330313005723195</v>
      </c>
      <c r="W295" s="8">
        <f t="shared" si="71"/>
        <v>673.3031300572319</v>
      </c>
      <c r="Y295">
        <f t="shared" si="74"/>
        <v>40800339.44503792</v>
      </c>
      <c r="Z295">
        <f t="shared" si="75"/>
        <v>2040016.9722518958</v>
      </c>
      <c r="AA295" s="8"/>
    </row>
    <row r="296" spans="3:27" ht="12.75">
      <c r="C296">
        <f t="shared" si="76"/>
        <v>2.25</v>
      </c>
      <c r="E296" s="4">
        <f t="shared" si="63"/>
        <v>70.46853507539144</v>
      </c>
      <c r="F296" s="4">
        <f t="shared" si="77"/>
        <v>164.0407530456614</v>
      </c>
      <c r="G296" s="24">
        <f t="shared" si="64"/>
        <v>0.5221579343146779</v>
      </c>
      <c r="H296" s="24">
        <f t="shared" si="58"/>
        <v>0.47784206568532206</v>
      </c>
      <c r="J296" s="24">
        <f t="shared" si="65"/>
        <v>1.013139355689849</v>
      </c>
      <c r="K296" s="8">
        <f t="shared" si="66"/>
        <v>2916.038637288942</v>
      </c>
      <c r="M296" s="4">
        <f t="shared" si="67"/>
        <v>237.75355195907167</v>
      </c>
      <c r="N296" s="24">
        <f t="shared" si="72"/>
        <v>0.06825755422501273</v>
      </c>
      <c r="O296" s="4">
        <f t="shared" si="60"/>
        <v>245.72719521004583</v>
      </c>
      <c r="Q296" s="13">
        <f t="shared" si="68"/>
        <v>142.7576695456866</v>
      </c>
      <c r="R296" s="13">
        <f t="shared" si="62"/>
        <v>870.2573409057043</v>
      </c>
      <c r="S296" s="8">
        <f t="shared" si="73"/>
        <v>0</v>
      </c>
      <c r="T296">
        <f t="shared" si="69"/>
        <v>870.2573409057043</v>
      </c>
      <c r="V296" s="13">
        <f t="shared" si="70"/>
        <v>6.716165192967197</v>
      </c>
      <c r="W296" s="8">
        <f t="shared" si="71"/>
        <v>671.6165192967197</v>
      </c>
      <c r="Y296">
        <f t="shared" si="74"/>
        <v>40596187.4093017</v>
      </c>
      <c r="Z296">
        <f t="shared" si="75"/>
        <v>2029809.370465085</v>
      </c>
      <c r="AA296" s="8"/>
    </row>
    <row r="297" spans="3:27" ht="12.75">
      <c r="C297">
        <f t="shared" si="76"/>
        <v>2.3</v>
      </c>
      <c r="E297" s="4">
        <f t="shared" si="63"/>
        <v>70.0610033007958</v>
      </c>
      <c r="F297" s="4">
        <f t="shared" si="77"/>
        <v>167.54380321070118</v>
      </c>
      <c r="G297" s="24">
        <f t="shared" si="64"/>
        <v>0.5333084893079771</v>
      </c>
      <c r="H297" s="24">
        <f t="shared" si="58"/>
        <v>0.46669151069202286</v>
      </c>
      <c r="J297" s="24">
        <f t="shared" si="65"/>
        <v>1.0222050589845264</v>
      </c>
      <c r="K297" s="8">
        <f t="shared" si="66"/>
        <v>2942.1317319190252</v>
      </c>
      <c r="M297" s="4">
        <f t="shared" si="67"/>
        <v>248.01631382784453</v>
      </c>
      <c r="N297" s="24">
        <f t="shared" si="72"/>
        <v>0.06971517791909938</v>
      </c>
      <c r="O297" s="4">
        <f t="shared" si="60"/>
        <v>250.97464050875777</v>
      </c>
      <c r="Q297" s="13">
        <f t="shared" si="68"/>
        <v>152.1000283542343</v>
      </c>
      <c r="R297" s="13">
        <f t="shared" si="62"/>
        <v>907.8224645703848</v>
      </c>
      <c r="S297" s="8">
        <f t="shared" si="73"/>
        <v>0</v>
      </c>
      <c r="T297">
        <f t="shared" si="69"/>
        <v>907.8224645703848</v>
      </c>
      <c r="V297" s="13">
        <f t="shared" si="70"/>
        <v>6.698824187787249</v>
      </c>
      <c r="W297" s="8">
        <f t="shared" si="71"/>
        <v>669.8824187787249</v>
      </c>
      <c r="Y297">
        <f t="shared" si="74"/>
        <v>40386820.94899514</v>
      </c>
      <c r="Z297">
        <f t="shared" si="75"/>
        <v>2019341.0474497573</v>
      </c>
      <c r="AA297" s="8"/>
    </row>
    <row r="298" spans="3:27" ht="12.75">
      <c r="C298">
        <f t="shared" si="76"/>
        <v>2.3499999999999996</v>
      </c>
      <c r="E298" s="4">
        <f t="shared" si="63"/>
        <v>69.66812559413151</v>
      </c>
      <c r="F298" s="4">
        <f t="shared" si="77"/>
        <v>171.02720949040776</v>
      </c>
      <c r="G298" s="24">
        <f t="shared" si="64"/>
        <v>0.5443965158722301</v>
      </c>
      <c r="H298" s="24">
        <f t="shared" si="58"/>
        <v>0.45560348412776985</v>
      </c>
      <c r="J298" s="24">
        <f t="shared" si="65"/>
        <v>1.031644495849423</v>
      </c>
      <c r="K298" s="8">
        <f t="shared" si="66"/>
        <v>2969.3005142367806</v>
      </c>
      <c r="M298" s="4">
        <f t="shared" si="67"/>
        <v>258.43654861959345</v>
      </c>
      <c r="N298" s="24">
        <f t="shared" si="72"/>
        <v>0.0711646277651052</v>
      </c>
      <c r="O298" s="4">
        <f t="shared" si="60"/>
        <v>256.1926599543787</v>
      </c>
      <c r="Q298" s="13">
        <f t="shared" si="68"/>
        <v>161.78558172819154</v>
      </c>
      <c r="R298" s="13">
        <f t="shared" si="62"/>
        <v>945.9639914037507</v>
      </c>
      <c r="S298" s="8">
        <f t="shared" si="73"/>
        <v>0</v>
      </c>
      <c r="T298">
        <f t="shared" si="69"/>
        <v>945.9639914037507</v>
      </c>
      <c r="V298" s="13">
        <f t="shared" si="70"/>
        <v>6.680982128204349</v>
      </c>
      <c r="W298" s="8">
        <f t="shared" si="71"/>
        <v>668.0982128204348</v>
      </c>
      <c r="Y298">
        <f t="shared" si="74"/>
        <v>40171969.97764731</v>
      </c>
      <c r="Z298">
        <f t="shared" si="75"/>
        <v>2008598.4988823656</v>
      </c>
      <c r="AA298" s="8"/>
    </row>
    <row r="299" spans="3:27" ht="12.75">
      <c r="C299">
        <f t="shared" si="76"/>
        <v>2.3999999999999995</v>
      </c>
      <c r="E299" s="4">
        <f t="shared" si="63"/>
        <v>69.29234667236403</v>
      </c>
      <c r="F299" s="4">
        <f t="shared" si="77"/>
        <v>174.49182682402596</v>
      </c>
      <c r="G299" s="24">
        <f t="shared" si="64"/>
        <v>0.5554247353635742</v>
      </c>
      <c r="H299" s="24">
        <f t="shared" si="58"/>
        <v>0.4445752646364258</v>
      </c>
      <c r="J299" s="24">
        <f t="shared" si="65"/>
        <v>1.041482850173963</v>
      </c>
      <c r="K299" s="8">
        <f t="shared" si="66"/>
        <v>2997.6174690333523</v>
      </c>
      <c r="M299" s="4">
        <f t="shared" si="67"/>
        <v>269.0132649443489</v>
      </c>
      <c r="N299" s="24">
        <f t="shared" si="72"/>
        <v>0.07260625950393285</v>
      </c>
      <c r="O299" s="4">
        <f t="shared" si="60"/>
        <v>261.3825342141582</v>
      </c>
      <c r="Q299" s="13">
        <f t="shared" si="68"/>
        <v>171.81831411128485</v>
      </c>
      <c r="R299" s="13">
        <f t="shared" si="62"/>
        <v>984.678292608872</v>
      </c>
      <c r="S299" s="8">
        <f t="shared" si="73"/>
        <v>0</v>
      </c>
      <c r="T299">
        <f t="shared" si="69"/>
        <v>984.678292608872</v>
      </c>
      <c r="V299" s="13">
        <f t="shared" si="70"/>
        <v>6.66261014299036</v>
      </c>
      <c r="W299" s="8">
        <f t="shared" si="71"/>
        <v>666.261014299036</v>
      </c>
      <c r="Y299">
        <f t="shared" si="74"/>
        <v>39951336.52573022</v>
      </c>
      <c r="Z299">
        <f t="shared" si="75"/>
        <v>1997566.8262865113</v>
      </c>
      <c r="AA299" s="8"/>
    </row>
    <row r="300" spans="3:27" ht="12.75">
      <c r="C300">
        <f t="shared" si="76"/>
        <v>2.4499999999999993</v>
      </c>
      <c r="E300" s="4">
        <f t="shared" si="63"/>
        <v>68.93627316522192</v>
      </c>
      <c r="F300" s="4">
        <f t="shared" si="77"/>
        <v>177.93864048228707</v>
      </c>
      <c r="G300" s="24">
        <f t="shared" si="64"/>
        <v>0.5663962839961525</v>
      </c>
      <c r="H300" s="24">
        <f t="shared" si="58"/>
        <v>0.4336037160038475</v>
      </c>
      <c r="J300" s="24">
        <f t="shared" si="65"/>
        <v>1.051748020363045</v>
      </c>
      <c r="K300" s="8">
        <f t="shared" si="66"/>
        <v>3027.1628940744395</v>
      </c>
      <c r="M300" s="4">
        <f t="shared" si="67"/>
        <v>279.7461098729738</v>
      </c>
      <c r="N300" s="24">
        <f t="shared" si="72"/>
        <v>0.07404048310755537</v>
      </c>
      <c r="O300" s="4">
        <f t="shared" si="60"/>
        <v>266.54573918719933</v>
      </c>
      <c r="Q300" s="13">
        <f t="shared" si="68"/>
        <v>182.20277565191537</v>
      </c>
      <c r="R300" s="13">
        <f t="shared" si="62"/>
        <v>1023.9640763696449</v>
      </c>
      <c r="S300" s="8">
        <f t="shared" si="73"/>
        <v>0</v>
      </c>
      <c r="T300">
        <f t="shared" si="69"/>
        <v>1023.9640763696449</v>
      </c>
      <c r="V300" s="13">
        <f t="shared" si="70"/>
        <v>6.6436762736968715</v>
      </c>
      <c r="W300" s="8">
        <f t="shared" si="71"/>
        <v>664.3676273696872</v>
      </c>
      <c r="Y300">
        <f t="shared" si="74"/>
        <v>39724590.986714475</v>
      </c>
      <c r="Z300">
        <f t="shared" si="75"/>
        <v>1986229.5493357237</v>
      </c>
      <c r="AA300" s="8"/>
    </row>
    <row r="301" spans="3:27" ht="12.75">
      <c r="C301">
        <f t="shared" si="76"/>
        <v>2.499999999999999</v>
      </c>
      <c r="E301" s="4">
        <f t="shared" si="63"/>
        <v>68.60269923646557</v>
      </c>
      <c r="F301" s="4">
        <f t="shared" si="77"/>
        <v>181.36877544411036</v>
      </c>
      <c r="G301" s="24">
        <f t="shared" si="64"/>
        <v>0.5773147426890826</v>
      </c>
      <c r="H301" s="24">
        <f t="shared" si="58"/>
        <v>0.42268525731091744</v>
      </c>
      <c r="J301" s="24">
        <f t="shared" si="65"/>
        <v>1.0624710152654069</v>
      </c>
      <c r="K301" s="8">
        <f t="shared" si="66"/>
        <v>3058.026039669498</v>
      </c>
      <c r="M301" s="4">
        <f t="shared" si="67"/>
        <v>290.63543571039924</v>
      </c>
      <c r="N301" s="24">
        <f t="shared" si="72"/>
        <v>0.07546776668066947</v>
      </c>
      <c r="O301" s="4">
        <f t="shared" si="60"/>
        <v>271.6839600504101</v>
      </c>
      <c r="Q301" s="13">
        <f t="shared" si="68"/>
        <v>192.94420810331502</v>
      </c>
      <c r="R301" s="13">
        <f t="shared" si="62"/>
        <v>1063.8226322632459</v>
      </c>
      <c r="S301" s="8">
        <f t="shared" si="73"/>
        <v>0</v>
      </c>
      <c r="T301">
        <f t="shared" si="69"/>
        <v>1063.8226322632459</v>
      </c>
      <c r="V301" s="13">
        <f t="shared" si="70"/>
        <v>6.624145038150576</v>
      </c>
      <c r="W301" s="8">
        <f t="shared" si="71"/>
        <v>662.4145038150576</v>
      </c>
      <c r="Y301">
        <f t="shared" si="74"/>
        <v>39491367.73780941</v>
      </c>
      <c r="Z301">
        <f t="shared" si="75"/>
        <v>1974568.3868904707</v>
      </c>
      <c r="AA301" s="8"/>
    </row>
    <row r="302" spans="3:27" ht="12.75">
      <c r="C302">
        <f t="shared" si="76"/>
        <v>2.549999999999999</v>
      </c>
      <c r="E302" s="4">
        <f t="shared" si="63"/>
        <v>68.29463723994014</v>
      </c>
      <c r="F302" s="4">
        <f t="shared" si="77"/>
        <v>184.78350730610737</v>
      </c>
      <c r="G302" s="24">
        <f t="shared" si="64"/>
        <v>0.5881841717924868</v>
      </c>
      <c r="H302" s="24">
        <f t="shared" si="58"/>
        <v>0.41181582820751317</v>
      </c>
      <c r="J302" s="24">
        <f t="shared" si="65"/>
        <v>1.0736864223143665</v>
      </c>
      <c r="K302" s="8">
        <f t="shared" si="66"/>
        <v>3090.306456084099</v>
      </c>
      <c r="M302" s="4">
        <f t="shared" si="67"/>
        <v>301.6823747507849</v>
      </c>
      <c r="N302" s="24">
        <f t="shared" si="72"/>
        <v>0.076888641000149</v>
      </c>
      <c r="O302" s="4">
        <f t="shared" si="60"/>
        <v>276.7991076005364</v>
      </c>
      <c r="Q302" s="13">
        <f t="shared" si="68"/>
        <v>204.04868559260908</v>
      </c>
      <c r="R302" s="13">
        <f t="shared" si="62"/>
        <v>1104.2581048891313</v>
      </c>
      <c r="S302" s="8">
        <f t="shared" si="73"/>
        <v>0</v>
      </c>
      <c r="T302">
        <f t="shared" si="69"/>
        <v>1104.2581048891313</v>
      </c>
      <c r="V302" s="13">
        <f t="shared" si="70"/>
        <v>6.603976916873663</v>
      </c>
      <c r="W302" s="8">
        <f t="shared" si="71"/>
        <v>660.3976916873662</v>
      </c>
      <c r="Y302">
        <f t="shared" si="74"/>
        <v>39251260.00674014</v>
      </c>
      <c r="Z302">
        <f t="shared" si="75"/>
        <v>1962563.000337007</v>
      </c>
      <c r="AA302" s="8"/>
    </row>
    <row r="303" spans="3:27" ht="12.75">
      <c r="C303">
        <f t="shared" si="76"/>
        <v>2.5999999999999988</v>
      </c>
      <c r="E303" s="4">
        <f t="shared" si="63"/>
        <v>68.01535449297833</v>
      </c>
      <c r="F303" s="4">
        <f t="shared" si="77"/>
        <v>188.18427503075628</v>
      </c>
      <c r="G303" s="24">
        <f t="shared" si="64"/>
        <v>0.599009151666192</v>
      </c>
      <c r="H303" s="24">
        <f t="shared" si="58"/>
        <v>0.40099084833380805</v>
      </c>
      <c r="J303" s="24">
        <f t="shared" si="65"/>
        <v>1.085432963879678</v>
      </c>
      <c r="K303" s="8">
        <f t="shared" si="66"/>
        <v>3124.115594843343</v>
      </c>
      <c r="M303" s="4">
        <f t="shared" si="67"/>
        <v>312.8889237176457</v>
      </c>
      <c r="N303" s="24">
        <f t="shared" si="72"/>
        <v>0.07830370481957047</v>
      </c>
      <c r="O303" s="4">
        <f t="shared" si="60"/>
        <v>281.8933373504537</v>
      </c>
      <c r="Q303" s="13">
        <f t="shared" si="68"/>
        <v>215.52327305664028</v>
      </c>
      <c r="R303" s="13">
        <f t="shared" si="62"/>
        <v>1145.2778029482847</v>
      </c>
      <c r="S303" s="8">
        <f t="shared" si="73"/>
        <v>0</v>
      </c>
      <c r="T303">
        <f t="shared" si="69"/>
        <v>1145.2778029482847</v>
      </c>
      <c r="V303" s="13">
        <f t="shared" si="70"/>
        <v>6.583127745661386</v>
      </c>
      <c r="W303" s="8">
        <f t="shared" si="71"/>
        <v>658.3127745661386</v>
      </c>
      <c r="Y303">
        <f t="shared" si="74"/>
        <v>39003813.824127086</v>
      </c>
      <c r="Z303">
        <f t="shared" si="75"/>
        <v>1950190.6912063544</v>
      </c>
      <c r="AA303" s="8"/>
    </row>
    <row r="304" spans="3:27" ht="12.75">
      <c r="C304">
        <f t="shared" si="76"/>
        <v>2.6499999999999986</v>
      </c>
      <c r="E304" s="4">
        <f t="shared" si="63"/>
        <v>67.76841753065267</v>
      </c>
      <c r="F304" s="4">
        <f t="shared" si="77"/>
        <v>191.5726959072889</v>
      </c>
      <c r="G304" s="24">
        <f t="shared" si="64"/>
        <v>0.6097948303017107</v>
      </c>
      <c r="H304" s="24">
        <f t="shared" si="58"/>
        <v>0.39020516969828933</v>
      </c>
      <c r="J304" s="24">
        <f t="shared" si="65"/>
        <v>1.0977541620412192</v>
      </c>
      <c r="K304" s="8">
        <f t="shared" si="66"/>
        <v>3159.5787220972275</v>
      </c>
      <c r="M304" s="4">
        <f t="shared" si="67"/>
        <v>324.25803998483127</v>
      </c>
      <c r="N304" s="24">
        <f t="shared" si="72"/>
        <v>0.07971363109444976</v>
      </c>
      <c r="O304" s="4">
        <f t="shared" si="60"/>
        <v>286.96907194001915</v>
      </c>
      <c r="Q304" s="13">
        <f t="shared" si="68"/>
        <v>227.37620583248037</v>
      </c>
      <c r="R304" s="13">
        <f t="shared" si="62"/>
        <v>1186.8925514443795</v>
      </c>
      <c r="S304" s="8">
        <f t="shared" si="73"/>
        <v>0</v>
      </c>
      <c r="T304">
        <f t="shared" si="69"/>
        <v>1186.8925514443795</v>
      </c>
      <c r="V304" s="13">
        <f t="shared" si="70"/>
        <v>6.561547993170888</v>
      </c>
      <c r="W304" s="8">
        <f t="shared" si="71"/>
        <v>656.1547993170888</v>
      </c>
      <c r="Y304">
        <f t="shared" si="74"/>
        <v>38748520.86001641</v>
      </c>
      <c r="Z304">
        <f t="shared" si="75"/>
        <v>1937426.0430008208</v>
      </c>
      <c r="AA304" s="8"/>
    </row>
    <row r="305" spans="3:27" ht="12.75">
      <c r="C305">
        <f t="shared" si="76"/>
        <v>2.6999999999999984</v>
      </c>
      <c r="E305" s="4">
        <f t="shared" si="63"/>
        <v>67.55774557030301</v>
      </c>
      <c r="F305" s="4">
        <f t="shared" si="77"/>
        <v>194.95058318580405</v>
      </c>
      <c r="G305" s="24">
        <f t="shared" si="64"/>
        <v>0.620546979453369</v>
      </c>
      <c r="H305" s="24">
        <f t="shared" si="58"/>
        <v>0.379453020546631</v>
      </c>
      <c r="J305" s="24">
        <f t="shared" si="65"/>
        <v>1.110699137500979</v>
      </c>
      <c r="K305" s="8">
        <f t="shared" si="66"/>
        <v>3196.837218065646</v>
      </c>
      <c r="M305" s="4">
        <f t="shared" si="67"/>
        <v>335.7937521719872</v>
      </c>
      <c r="N305" s="24">
        <f t="shared" si="72"/>
        <v>0.08111917431981043</v>
      </c>
      <c r="O305" s="4">
        <f t="shared" si="60"/>
        <v>292.02902755131754</v>
      </c>
      <c r="Q305" s="13">
        <f t="shared" si="68"/>
        <v>239.6170947663956</v>
      </c>
      <c r="R305" s="13">
        <f t="shared" si="62"/>
        <v>1229.117096500402</v>
      </c>
      <c r="S305" s="8">
        <f t="shared" si="73"/>
        <v>0</v>
      </c>
      <c r="T305">
        <f t="shared" si="69"/>
        <v>1229.117096500402</v>
      </c>
      <c r="V305" s="13">
        <f t="shared" si="70"/>
        <v>6.539181896652485</v>
      </c>
      <c r="W305" s="8">
        <f t="shared" si="71"/>
        <v>653.9181896652485</v>
      </c>
      <c r="Y305">
        <f t="shared" si="74"/>
        <v>38484809.889756836</v>
      </c>
      <c r="Z305">
        <f t="shared" si="75"/>
        <v>1924240.4944878418</v>
      </c>
      <c r="AA305" s="8"/>
    </row>
    <row r="306" spans="3:27" ht="12.75">
      <c r="C306">
        <f t="shared" si="76"/>
        <v>2.7499999999999982</v>
      </c>
      <c r="E306" s="4">
        <f t="shared" si="63"/>
        <v>67.38767539607</v>
      </c>
      <c r="F306" s="4">
        <f t="shared" si="77"/>
        <v>198.31996695560755</v>
      </c>
      <c r="G306" s="24">
        <f t="shared" si="64"/>
        <v>0.6312720610961257</v>
      </c>
      <c r="H306" s="24">
        <f t="shared" si="58"/>
        <v>0.36872793890387434</v>
      </c>
      <c r="J306" s="24">
        <f t="shared" si="65"/>
        <v>1.1243235756064616</v>
      </c>
      <c r="K306" s="8">
        <f t="shared" si="66"/>
        <v>3236.0513574669203</v>
      </c>
      <c r="M306" s="4">
        <f t="shared" si="67"/>
        <v>347.50128834385526</v>
      </c>
      <c r="N306" s="24">
        <f t="shared" si="72"/>
        <v>0.08252117921767661</v>
      </c>
      <c r="O306" s="4">
        <f t="shared" si="60"/>
        <v>297.0762451836358</v>
      </c>
      <c r="Q306" s="13">
        <f t="shared" si="68"/>
        <v>252.2571623254164</v>
      </c>
      <c r="R306" s="13">
        <f t="shared" si="62"/>
        <v>1271.970574611291</v>
      </c>
      <c r="S306" s="8">
        <f t="shared" si="73"/>
        <v>0</v>
      </c>
      <c r="T306">
        <f t="shared" si="69"/>
        <v>1271.970574611291</v>
      </c>
      <c r="V306" s="13">
        <f t="shared" si="70"/>
        <v>6.515966421407741</v>
      </c>
      <c r="W306" s="8">
        <f t="shared" si="71"/>
        <v>651.5966421407742</v>
      </c>
      <c r="Y306">
        <f t="shared" si="74"/>
        <v>38212036.56442189</v>
      </c>
      <c r="Z306">
        <f t="shared" si="75"/>
        <v>1910601.8282210948</v>
      </c>
      <c r="AA306" s="8"/>
    </row>
    <row r="307" spans="3:27" ht="12.75">
      <c r="C307">
        <f t="shared" si="76"/>
        <v>2.799999999999998</v>
      </c>
      <c r="E307" s="4">
        <f t="shared" si="63"/>
        <v>67.26304050875441</v>
      </c>
      <c r="F307" s="4">
        <f t="shared" si="77"/>
        <v>201.68311898104528</v>
      </c>
      <c r="G307" s="24">
        <f t="shared" si="64"/>
        <v>0.6419773064804843</v>
      </c>
      <c r="H307" s="24">
        <f t="shared" si="58"/>
        <v>0.35802269351951566</v>
      </c>
      <c r="J307" s="24">
        <f t="shared" si="65"/>
        <v>1.1386909021071598</v>
      </c>
      <c r="K307" s="8">
        <f t="shared" si="66"/>
        <v>3277.4036936043854</v>
      </c>
      <c r="M307" s="4">
        <f t="shared" si="67"/>
        <v>359.387225861591</v>
      </c>
      <c r="N307" s="24">
        <f t="shared" si="72"/>
        <v>0.08392059107128179</v>
      </c>
      <c r="O307" s="4">
        <f t="shared" si="60"/>
        <v>302.11412785661446</v>
      </c>
      <c r="Q307" s="13">
        <f t="shared" si="68"/>
        <v>265.3095166408092</v>
      </c>
      <c r="R307" s="13">
        <f t="shared" si="62"/>
        <v>1315.4770611502875</v>
      </c>
      <c r="S307" s="8">
        <f t="shared" si="73"/>
        <v>0</v>
      </c>
      <c r="T307">
        <f t="shared" si="69"/>
        <v>1315.4770611502875</v>
      </c>
      <c r="V307" s="13">
        <f t="shared" si="70"/>
        <v>6.491829999511884</v>
      </c>
      <c r="W307" s="8">
        <f t="shared" si="71"/>
        <v>649.1829999511884</v>
      </c>
      <c r="Y307">
        <f t="shared" si="74"/>
        <v>37929471.06830622</v>
      </c>
      <c r="Z307">
        <f t="shared" si="75"/>
        <v>1896473.5534153113</v>
      </c>
      <c r="AA307" s="8"/>
    </row>
    <row r="308" spans="3:27" ht="12.75">
      <c r="C308">
        <f t="shared" si="76"/>
        <v>2.849999999999998</v>
      </c>
      <c r="E308" s="4">
        <f t="shared" si="63"/>
        <v>67.18926823472938</v>
      </c>
      <c r="F308" s="4">
        <f t="shared" si="77"/>
        <v>205.04258239278175</v>
      </c>
      <c r="G308" s="24">
        <f t="shared" si="64"/>
        <v>0.6526708106427688</v>
      </c>
      <c r="H308" s="24">
        <f t="shared" si="58"/>
        <v>0.3473291893572312</v>
      </c>
      <c r="J308" s="24">
        <f t="shared" si="65"/>
        <v>1.1538737242140251</v>
      </c>
      <c r="K308" s="8">
        <f t="shared" si="66"/>
        <v>3321.1032060535467</v>
      </c>
      <c r="M308" s="4">
        <f t="shared" si="67"/>
        <v>371.4596679980734</v>
      </c>
      <c r="N308" s="24">
        <f t="shared" si="72"/>
        <v>0.08531846807963146</v>
      </c>
      <c r="O308" s="4">
        <f t="shared" si="60"/>
        <v>307.14648508667324</v>
      </c>
      <c r="Q308" s="13">
        <f t="shared" si="68"/>
        <v>278.78947229321386</v>
      </c>
      <c r="R308" s="13">
        <f t="shared" si="62"/>
        <v>1359.6662168405674</v>
      </c>
      <c r="S308" s="8">
        <f t="shared" si="73"/>
        <v>0</v>
      </c>
      <c r="T308">
        <f t="shared" si="69"/>
        <v>1359.6662168405674</v>
      </c>
      <c r="V308" s="13">
        <f t="shared" si="70"/>
        <v>6.46669098982826</v>
      </c>
      <c r="W308" s="8">
        <f t="shared" si="71"/>
        <v>646.669098982826</v>
      </c>
      <c r="Y308">
        <f t="shared" si="74"/>
        <v>37636283.1221334</v>
      </c>
      <c r="Z308">
        <f t="shared" si="75"/>
        <v>1881814.15610667</v>
      </c>
      <c r="AA308" s="8"/>
    </row>
    <row r="309" spans="3:27" ht="12.75">
      <c r="C309">
        <f t="shared" si="76"/>
        <v>2.8999999999999977</v>
      </c>
      <c r="E309" s="4">
        <f t="shared" si="63"/>
        <v>67.17249963058148</v>
      </c>
      <c r="F309" s="4">
        <f t="shared" si="77"/>
        <v>208.40120737431081</v>
      </c>
      <c r="G309" s="24">
        <f t="shared" si="64"/>
        <v>0.6633616459988143</v>
      </c>
      <c r="H309" s="24">
        <f t="shared" si="58"/>
        <v>0.3366383540011857</v>
      </c>
      <c r="J309" s="24">
        <f t="shared" si="65"/>
        <v>1.16995561008012</v>
      </c>
      <c r="K309" s="8">
        <f t="shared" si="66"/>
        <v>3367.3904224000808</v>
      </c>
      <c r="M309" s="4">
        <f t="shared" si="67"/>
        <v>383.72845382395866</v>
      </c>
      <c r="N309" s="24">
        <f t="shared" si="72"/>
        <v>0.08671599620668578</v>
      </c>
      <c r="O309" s="4">
        <f t="shared" si="60"/>
        <v>312.1775863440688</v>
      </c>
      <c r="Q309" s="13">
        <f t="shared" si="68"/>
        <v>292.7149291189243</v>
      </c>
      <c r="R309" s="13">
        <f t="shared" si="62"/>
        <v>1404.574056009076</v>
      </c>
      <c r="S309" s="8">
        <f t="shared" si="73"/>
        <v>0</v>
      </c>
      <c r="T309">
        <f t="shared" si="69"/>
        <v>1404.574056009076</v>
      </c>
      <c r="V309" s="13">
        <f t="shared" si="70"/>
        <v>6.440455782977941</v>
      </c>
      <c r="W309" s="8">
        <f t="shared" si="71"/>
        <v>644.0455782977941</v>
      </c>
      <c r="Y309">
        <f t="shared" si="74"/>
        <v>37331523.623244606</v>
      </c>
      <c r="Z309">
        <f t="shared" si="75"/>
        <v>1866576.1811622304</v>
      </c>
      <c r="AA309" s="8"/>
    </row>
    <row r="310" spans="3:27" ht="12.75">
      <c r="C310">
        <f t="shared" si="76"/>
        <v>2.9499999999999975</v>
      </c>
      <c r="E310" s="4">
        <f t="shared" si="63"/>
        <v>67.21973857503441</v>
      </c>
      <c r="F310" s="4">
        <f t="shared" si="77"/>
        <v>211.76219430306253</v>
      </c>
      <c r="G310" s="24">
        <f t="shared" si="64"/>
        <v>0.674059999666376</v>
      </c>
      <c r="H310" s="24">
        <f t="shared" si="58"/>
        <v>0.325940000333624</v>
      </c>
      <c r="J310" s="24">
        <f t="shared" si="65"/>
        <v>1.1870333038524006</v>
      </c>
      <c r="K310" s="8">
        <f t="shared" si="66"/>
        <v>3416.5437936476624</v>
      </c>
      <c r="M310" s="4">
        <f t="shared" si="67"/>
        <v>396.2054097175289</v>
      </c>
      <c r="N310" s="24">
        <f t="shared" si="72"/>
        <v>0.08811450713240433</v>
      </c>
      <c r="O310" s="4">
        <f t="shared" si="60"/>
        <v>317.2122256766556</v>
      </c>
      <c r="Q310" s="13">
        <f t="shared" si="68"/>
        <v>307.1068235923152</v>
      </c>
      <c r="R310" s="13">
        <f t="shared" si="62"/>
        <v>1450.2438671975633</v>
      </c>
      <c r="S310" s="8">
        <f t="shared" si="73"/>
        <v>0</v>
      </c>
      <c r="T310">
        <f t="shared" si="69"/>
        <v>1450.2438671975633</v>
      </c>
      <c r="V310" s="13">
        <f t="shared" si="70"/>
        <v>6.413016449672591</v>
      </c>
      <c r="W310" s="8">
        <f t="shared" si="71"/>
        <v>641.3016449672591</v>
      </c>
      <c r="Y310">
        <f t="shared" si="74"/>
        <v>37014101.98539412</v>
      </c>
      <c r="Z310">
        <f t="shared" si="75"/>
        <v>1850705.099269706</v>
      </c>
      <c r="AA310" s="8"/>
    </row>
    <row r="311" spans="3:27" ht="12.75">
      <c r="C311">
        <f t="shared" si="76"/>
        <v>2.9999999999999973</v>
      </c>
      <c r="E311" s="4">
        <f t="shared" si="63"/>
        <v>67.33903857705819</v>
      </c>
      <c r="F311" s="4">
        <f t="shared" si="77"/>
        <v>215.12914623191543</v>
      </c>
      <c r="G311" s="24">
        <f t="shared" si="64"/>
        <v>0.6847773405189705</v>
      </c>
      <c r="H311" s="24">
        <f t="shared" si="58"/>
        <v>0.31522265948102945</v>
      </c>
      <c r="J311" s="24">
        <f t="shared" si="65"/>
        <v>1.2052195067213698</v>
      </c>
      <c r="K311" s="8">
        <f t="shared" si="66"/>
        <v>3468.8876986925707</v>
      </c>
      <c r="M311" s="4">
        <f t="shared" si="67"/>
        <v>408.9046533202925</v>
      </c>
      <c r="N311" s="24">
        <f t="shared" si="72"/>
        <v>0.08951550009033925</v>
      </c>
      <c r="O311" s="4">
        <f t="shared" si="60"/>
        <v>322.2558003252213</v>
      </c>
      <c r="Q311" s="13">
        <f t="shared" si="68"/>
        <v>321.9896717290419</v>
      </c>
      <c r="R311" s="13">
        <f t="shared" si="62"/>
        <v>1496.7273257428715</v>
      </c>
      <c r="S311" s="8">
        <f t="shared" si="73"/>
        <v>0</v>
      </c>
      <c r="T311">
        <f t="shared" si="69"/>
        <v>1496.7273257428715</v>
      </c>
      <c r="V311" s="13">
        <f t="shared" si="70"/>
        <v>6.38424779565</v>
      </c>
      <c r="W311" s="8">
        <f t="shared" si="71"/>
        <v>638.424779565</v>
      </c>
      <c r="Y311">
        <f t="shared" si="74"/>
        <v>36682757.92463569</v>
      </c>
      <c r="Z311">
        <f t="shared" si="75"/>
        <v>1834137.8962317847</v>
      </c>
      <c r="AA311" s="8"/>
    </row>
    <row r="312" spans="3:27" ht="12.75">
      <c r="C312">
        <f t="shared" si="76"/>
        <v>3.049999999999997</v>
      </c>
      <c r="E312" s="4">
        <f t="shared" si="63"/>
        <v>67.53973879964722</v>
      </c>
      <c r="F312" s="4">
        <f t="shared" si="77"/>
        <v>218.5061331718978</v>
      </c>
      <c r="G312" s="24">
        <f t="shared" si="64"/>
        <v>0.6955266238040699</v>
      </c>
      <c r="H312" s="24">
        <f t="shared" si="58"/>
        <v>0.30447337619593007</v>
      </c>
      <c r="J312" s="24">
        <f t="shared" si="65"/>
        <v>1.2246464010174427</v>
      </c>
      <c r="K312" s="8">
        <f t="shared" si="66"/>
        <v>3524.802587450696</v>
      </c>
      <c r="M312" s="4">
        <f t="shared" si="67"/>
        <v>421.8429640973602</v>
      </c>
      <c r="N312" s="24">
        <f t="shared" si="72"/>
        <v>0.09092066861570988</v>
      </c>
      <c r="O312" s="4">
        <f t="shared" si="60"/>
        <v>327.31440701655555</v>
      </c>
      <c r="Q312" s="13">
        <f t="shared" si="68"/>
        <v>337.39222840244304</v>
      </c>
      <c r="R312" s="13">
        <f t="shared" si="62"/>
        <v>1544.085850153314</v>
      </c>
      <c r="S312" s="8">
        <f t="shared" si="73"/>
        <v>0</v>
      </c>
      <c r="T312">
        <f t="shared" si="69"/>
        <v>1544.085850153314</v>
      </c>
      <c r="V312" s="13">
        <f t="shared" si="70"/>
        <v>6.354003636811141</v>
      </c>
      <c r="W312" s="8">
        <f t="shared" si="71"/>
        <v>635.4003636811141</v>
      </c>
      <c r="Y312">
        <f t="shared" si="74"/>
        <v>36336025.99494828</v>
      </c>
      <c r="Z312">
        <f t="shared" si="75"/>
        <v>1816801.2997474142</v>
      </c>
      <c r="AA312" s="8"/>
    </row>
    <row r="313" spans="3:27" ht="12.75">
      <c r="C313">
        <f t="shared" si="76"/>
        <v>3.099999999999997</v>
      </c>
      <c r="E313" s="4">
        <f t="shared" si="63"/>
        <v>67.83276497593775</v>
      </c>
      <c r="F313" s="4">
        <f t="shared" si="77"/>
        <v>221.89777142069468</v>
      </c>
      <c r="G313" s="24">
        <f t="shared" si="64"/>
        <v>0.7063225436535813</v>
      </c>
      <c r="H313" s="24">
        <f t="shared" si="58"/>
        <v>0.29367745634641873</v>
      </c>
      <c r="J313" s="24">
        <f t="shared" si="65"/>
        <v>1.245470160538681</v>
      </c>
      <c r="K313" s="8">
        <f t="shared" si="66"/>
        <v>3584.737962576064</v>
      </c>
      <c r="M313" s="4">
        <f t="shared" si="67"/>
        <v>435.0402392238798</v>
      </c>
      <c r="N313" s="24">
        <f t="shared" si="72"/>
        <v>0.09233193355404577</v>
      </c>
      <c r="O313" s="4">
        <f t="shared" si="60"/>
        <v>332.3949607945648</v>
      </c>
      <c r="Q313" s="13">
        <f t="shared" si="68"/>
        <v>353.34829611970645</v>
      </c>
      <c r="R313" s="13">
        <f t="shared" si="62"/>
        <v>1592.3922708074228</v>
      </c>
      <c r="S313" s="8">
        <f t="shared" si="73"/>
        <v>0</v>
      </c>
      <c r="T313">
        <f t="shared" si="69"/>
        <v>1592.3922708074228</v>
      </c>
      <c r="V313" s="13">
        <f t="shared" si="70"/>
        <v>6.322112037055063</v>
      </c>
      <c r="W313" s="8">
        <f t="shared" si="71"/>
        <v>632.2112037055063</v>
      </c>
      <c r="Y313">
        <f t="shared" si="74"/>
        <v>35972190.54816886</v>
      </c>
      <c r="Z313">
        <f t="shared" si="75"/>
        <v>1798609.5274084432</v>
      </c>
      <c r="AA313" s="8"/>
    </row>
    <row r="314" spans="3:27" ht="12.75">
      <c r="C314">
        <f t="shared" si="76"/>
        <v>3.149999999999997</v>
      </c>
      <c r="E314" s="4">
        <f t="shared" si="63"/>
        <v>68.23101684139182</v>
      </c>
      <c r="F314" s="4">
        <f t="shared" si="77"/>
        <v>225.30932226276428</v>
      </c>
      <c r="G314" s="24">
        <f t="shared" si="64"/>
        <v>0.7171818472560751</v>
      </c>
      <c r="H314" s="24">
        <f t="shared" si="58"/>
        <v>0.28281815274392486</v>
      </c>
      <c r="J314" s="24">
        <f t="shared" si="65"/>
        <v>1.2678767853504669</v>
      </c>
      <c r="K314" s="8">
        <f t="shared" si="66"/>
        <v>3649.229173301873</v>
      </c>
      <c r="M314" s="4">
        <f t="shared" si="67"/>
        <v>448.5200598322629</v>
      </c>
      <c r="N314" s="24">
        <f t="shared" si="72"/>
        <v>0.09375148413036641</v>
      </c>
      <c r="O314" s="4">
        <f t="shared" si="60"/>
        <v>337.50534286931907</v>
      </c>
      <c r="Q314" s="13">
        <f t="shared" si="68"/>
        <v>369.89772762370325</v>
      </c>
      <c r="R314" s="13">
        <f t="shared" si="62"/>
        <v>1641.732902610725</v>
      </c>
      <c r="S314" s="8">
        <f t="shared" si="73"/>
        <v>0</v>
      </c>
      <c r="T314">
        <f t="shared" si="69"/>
        <v>1641.732902610725</v>
      </c>
      <c r="V314" s="13">
        <f t="shared" si="70"/>
        <v>6.28836914782801</v>
      </c>
      <c r="W314" s="8">
        <f t="shared" si="71"/>
        <v>628.8369147828009</v>
      </c>
      <c r="Y314">
        <f t="shared" si="74"/>
        <v>35589227.88541965</v>
      </c>
      <c r="Z314">
        <f t="shared" si="75"/>
        <v>1779461.3942709826</v>
      </c>
      <c r="AA314" s="8"/>
    </row>
    <row r="315" spans="3:27" ht="12.75">
      <c r="C315">
        <f t="shared" si="76"/>
        <v>3.1999999999999966</v>
      </c>
      <c r="E315" s="4">
        <f t="shared" si="63"/>
        <v>68.74987228394342</v>
      </c>
      <c r="F315" s="4">
        <f t="shared" si="77"/>
        <v>228.74681587696145</v>
      </c>
      <c r="G315" s="24">
        <f t="shared" si="64"/>
        <v>0.7281237292670012</v>
      </c>
      <c r="H315" s="24">
        <f t="shared" si="58"/>
        <v>0.2718762707329988</v>
      </c>
      <c r="J315" s="24">
        <f t="shared" si="65"/>
        <v>1.2920897378172786</v>
      </c>
      <c r="K315" s="8">
        <f t="shared" si="66"/>
        <v>3718.919393625007</v>
      </c>
      <c r="M315" s="4">
        <f t="shared" si="67"/>
        <v>462.31040150544345</v>
      </c>
      <c r="N315" s="24">
        <f aca="true" t="shared" si="78" ref="N315:N346">(M315/D$56)^0.5</f>
        <v>0.09518182950721762</v>
      </c>
      <c r="O315" s="4">
        <f t="shared" si="60"/>
        <v>342.65458622598345</v>
      </c>
      <c r="Q315" s="13">
        <f t="shared" si="68"/>
        <v>387.0876826103154</v>
      </c>
      <c r="R315" s="13">
        <f t="shared" si="62"/>
        <v>1692.210145642082</v>
      </c>
      <c r="S315" s="8">
        <f aca="true" t="shared" si="79" ref="S315:S351">IF(G315&lt;D$43,D$42*D$40*(1-G315/D$43)^2,0)</f>
        <v>0</v>
      </c>
      <c r="T315">
        <f t="shared" si="69"/>
        <v>1692.210145642082</v>
      </c>
      <c r="V315" s="13">
        <f t="shared" si="70"/>
        <v>6.252531135160105</v>
      </c>
      <c r="W315" s="8">
        <f t="shared" si="71"/>
        <v>625.2531135160104</v>
      </c>
      <c r="Y315">
        <f aca="true" t="shared" si="80" ref="Y315:Y335">D$9*W315^2</f>
        <v>35184731.03653185</v>
      </c>
      <c r="Z315">
        <f aca="true" t="shared" si="81" ref="Z315:Z346">D$62*Y315</f>
        <v>1759236.5518265925</v>
      </c>
      <c r="AA315" s="8"/>
    </row>
    <row r="316" spans="3:27" ht="12.75">
      <c r="C316">
        <f aca="true" t="shared" si="82" ref="C316:C347">C315+D$62</f>
        <v>3.2499999999999964</v>
      </c>
      <c r="E316" s="4">
        <f t="shared" si="63"/>
        <v>69.40785095831936</v>
      </c>
      <c r="F316" s="4">
        <f aca="true" t="shared" si="83" ref="F316:F347">F315+E316*D$62</f>
        <v>232.2172084248774</v>
      </c>
      <c r="G316" s="24">
        <f t="shared" si="64"/>
        <v>0.7391703318364032</v>
      </c>
      <c r="H316" s="24">
        <f aca="true" t="shared" si="84" ref="H316:H351">1-G316</f>
        <v>0.26082966816359676</v>
      </c>
      <c r="J316" s="24">
        <f t="shared" si="65"/>
        <v>1.3183800614074939</v>
      </c>
      <c r="K316" s="8">
        <f t="shared" si="66"/>
        <v>3794.5887464591947</v>
      </c>
      <c r="M316" s="4">
        <f t="shared" si="67"/>
        <v>476.44453548043515</v>
      </c>
      <c r="N316" s="24">
        <f t="shared" si="78"/>
        <v>0.09662586414921982</v>
      </c>
      <c r="O316" s="4">
        <f aca="true" t="shared" si="85" ref="O316:O351">N316*3600</f>
        <v>347.8531109371914</v>
      </c>
      <c r="Q316" s="13">
        <f t="shared" si="68"/>
        <v>404.97422157339173</v>
      </c>
      <c r="R316" s="13">
        <f t="shared" si="62"/>
        <v>1743.945783864685</v>
      </c>
      <c r="S316" s="8">
        <f t="shared" si="79"/>
        <v>0</v>
      </c>
      <c r="T316">
        <f t="shared" si="69"/>
        <v>1743.945783864685</v>
      </c>
      <c r="V316" s="13">
        <f t="shared" si="70"/>
        <v>6.214303448661102</v>
      </c>
      <c r="W316" s="8">
        <f t="shared" si="71"/>
        <v>621.4303448661102</v>
      </c>
      <c r="Y316">
        <f t="shared" si="80"/>
        <v>34755810.61683714</v>
      </c>
      <c r="Z316">
        <f t="shared" si="81"/>
        <v>1737790.530841857</v>
      </c>
      <c r="AA316" s="8"/>
    </row>
    <row r="317" spans="3:27" ht="12.75">
      <c r="C317">
        <f t="shared" si="82"/>
        <v>3.2999999999999963</v>
      </c>
      <c r="E317" s="4">
        <f t="shared" si="63"/>
        <v>70.22749871899006</v>
      </c>
      <c r="F317" s="4">
        <f t="shared" si="83"/>
        <v>235.72858336082692</v>
      </c>
      <c r="G317" s="24">
        <f t="shared" si="64"/>
        <v>0.7503473853985103</v>
      </c>
      <c r="H317" s="24">
        <f t="shared" si="84"/>
        <v>0.2496526146014897</v>
      </c>
      <c r="J317" s="24">
        <f t="shared" si="65"/>
        <v>1.3470799710594459</v>
      </c>
      <c r="K317" s="8">
        <f t="shared" si="66"/>
        <v>3877.1934197075348</v>
      </c>
      <c r="M317" s="4">
        <f t="shared" si="67"/>
        <v>490.9621851679501</v>
      </c>
      <c r="N317" s="24">
        <f t="shared" si="78"/>
        <v>0.0980869515882633</v>
      </c>
      <c r="O317" s="4">
        <f t="shared" si="85"/>
        <v>353.1130257177479</v>
      </c>
      <c r="Q317" s="13">
        <f t="shared" si="68"/>
        <v>423.6243527076096</v>
      </c>
      <c r="R317" s="13">
        <f aca="true" t="shared" si="86" ref="R317:R351">Q317*1000/F317</f>
        <v>1797.0852183808904</v>
      </c>
      <c r="S317" s="8">
        <f t="shared" si="79"/>
        <v>0</v>
      </c>
      <c r="T317">
        <f t="shared" si="69"/>
        <v>1797.0852183808904</v>
      </c>
      <c r="V317" s="13">
        <f t="shared" si="70"/>
        <v>6.17332633043317</v>
      </c>
      <c r="W317" s="8">
        <f t="shared" si="71"/>
        <v>617.332633043317</v>
      </c>
      <c r="Y317">
        <f t="shared" si="80"/>
        <v>34298962.18381751</v>
      </c>
      <c r="Z317">
        <f t="shared" si="81"/>
        <v>1714948.1091908757</v>
      </c>
      <c r="AA317" s="8"/>
    </row>
    <row r="318" spans="3:27" ht="12.75">
      <c r="C318">
        <f t="shared" si="82"/>
        <v>3.349999999999996</v>
      </c>
      <c r="E318" s="4">
        <f t="shared" si="63"/>
        <v>71.23658223721384</v>
      </c>
      <c r="F318" s="4">
        <f t="shared" si="83"/>
        <v>239.29041247268762</v>
      </c>
      <c r="G318" s="24">
        <f t="shared" si="64"/>
        <v>0.7616850395905352</v>
      </c>
      <c r="H318" s="24">
        <f t="shared" si="84"/>
        <v>0.23831496040946476</v>
      </c>
      <c r="J318" s="24">
        <f t="shared" si="65"/>
        <v>1.3786013717618186</v>
      </c>
      <c r="K318" s="8">
        <f t="shared" si="66"/>
        <v>3967.918966823409</v>
      </c>
      <c r="M318" s="4">
        <f t="shared" si="67"/>
        <v>505.91102916456975</v>
      </c>
      <c r="N318" s="24">
        <f t="shared" si="78"/>
        <v>0.09956903304273597</v>
      </c>
      <c r="O318" s="4">
        <f t="shared" si="85"/>
        <v>358.4485189538495</v>
      </c>
      <c r="Q318" s="13">
        <f t="shared" si="68"/>
        <v>443.1186962625131</v>
      </c>
      <c r="R318" s="13">
        <f t="shared" si="86"/>
        <v>1851.8029689680534</v>
      </c>
      <c r="S318" s="8">
        <f t="shared" si="79"/>
        <v>0</v>
      </c>
      <c r="T318">
        <f t="shared" si="69"/>
        <v>1851.8029689680534</v>
      </c>
      <c r="V318" s="13">
        <f t="shared" si="70"/>
        <v>6.129154899485573</v>
      </c>
      <c r="W318" s="8">
        <f t="shared" si="71"/>
        <v>612.9154899485573</v>
      </c>
      <c r="Y318">
        <f t="shared" si="80"/>
        <v>33809885.803699195</v>
      </c>
      <c r="Z318">
        <f t="shared" si="81"/>
        <v>1690494.2901849598</v>
      </c>
      <c r="AA318" s="8"/>
    </row>
    <row r="319" spans="3:27" ht="12.75">
      <c r="C319">
        <f t="shared" si="82"/>
        <v>3.399999999999996</v>
      </c>
      <c r="E319" s="4">
        <f t="shared" si="63"/>
        <v>72.46972595395053</v>
      </c>
      <c r="F319" s="4">
        <f t="shared" si="83"/>
        <v>242.91389877038515</v>
      </c>
      <c r="G319" s="24">
        <f t="shared" si="64"/>
        <v>0.7732189547006214</v>
      </c>
      <c r="H319" s="24">
        <f t="shared" si="84"/>
        <v>0.2267810452993786</v>
      </c>
      <c r="J319" s="24">
        <f t="shared" si="65"/>
        <v>1.4134614845732032</v>
      </c>
      <c r="K319" s="8">
        <f t="shared" si="66"/>
        <v>4068.2540641497117</v>
      </c>
      <c r="M319" s="4">
        <f t="shared" si="67"/>
        <v>521.3486814837242</v>
      </c>
      <c r="N319" s="24">
        <f t="shared" si="78"/>
        <v>0.10107677009358736</v>
      </c>
      <c r="O319" s="4">
        <f t="shared" si="85"/>
        <v>363.87637233691447</v>
      </c>
      <c r="Q319" s="13">
        <f t="shared" si="68"/>
        <v>463.55500331197334</v>
      </c>
      <c r="R319" s="13">
        <f t="shared" si="86"/>
        <v>1908.3099223982638</v>
      </c>
      <c r="S319" s="8">
        <f t="shared" si="79"/>
        <v>0</v>
      </c>
      <c r="T319">
        <f t="shared" si="69"/>
        <v>1908.3099223982638</v>
      </c>
      <c r="V319" s="13">
        <f t="shared" si="70"/>
        <v>6.081231237049398</v>
      </c>
      <c r="W319" s="8">
        <f t="shared" si="71"/>
        <v>608.1231237049398</v>
      </c>
      <c r="Y319">
        <f t="shared" si="80"/>
        <v>33283236.02261881</v>
      </c>
      <c r="Z319">
        <f t="shared" si="81"/>
        <v>1664161.8011309407</v>
      </c>
      <c r="AA319" s="8"/>
    </row>
    <row r="320" spans="3:27" ht="12.75">
      <c r="C320">
        <f t="shared" si="82"/>
        <v>3.4499999999999957</v>
      </c>
      <c r="E320" s="4">
        <f t="shared" si="63"/>
        <v>73.97068978600849</v>
      </c>
      <c r="F320" s="4">
        <f t="shared" si="83"/>
        <v>246.61243325968556</v>
      </c>
      <c r="G320" s="24">
        <f t="shared" si="64"/>
        <v>0.7849917556239818</v>
      </c>
      <c r="H320" s="24">
        <f t="shared" si="84"/>
        <v>0.21500824437601818</v>
      </c>
      <c r="J320" s="24">
        <f t="shared" si="65"/>
        <v>1.4523188886860643</v>
      </c>
      <c r="K320" s="8">
        <f t="shared" si="66"/>
        <v>4180.094247932426</v>
      </c>
      <c r="M320" s="4">
        <f t="shared" si="67"/>
        <v>537.345339583133</v>
      </c>
      <c r="N320" s="24">
        <f t="shared" si="78"/>
        <v>0.10261573474810791</v>
      </c>
      <c r="O320" s="4">
        <f t="shared" si="85"/>
        <v>369.4166450931885</v>
      </c>
      <c r="Q320" s="13">
        <f t="shared" si="68"/>
        <v>485.05287651373686</v>
      </c>
      <c r="R320" s="13">
        <f t="shared" si="86"/>
        <v>1966.8630251215718</v>
      </c>
      <c r="S320" s="8">
        <f t="shared" si="79"/>
        <v>0</v>
      </c>
      <c r="T320">
        <f t="shared" si="69"/>
        <v>1966.8630251215718</v>
      </c>
      <c r="V320" s="13">
        <f t="shared" si="70"/>
        <v>6.028844382232679</v>
      </c>
      <c r="W320" s="8">
        <f t="shared" si="71"/>
        <v>602.8844382232679</v>
      </c>
      <c r="Y320">
        <f t="shared" si="80"/>
        <v>32712268.126660682</v>
      </c>
      <c r="Z320">
        <f t="shared" si="81"/>
        <v>1635613.4063330342</v>
      </c>
      <c r="AA320" s="8"/>
    </row>
    <row r="321" spans="3:27" ht="12.75">
      <c r="C321">
        <f t="shared" si="82"/>
        <v>3.4999999999999956</v>
      </c>
      <c r="E321" s="4">
        <f t="shared" si="63"/>
        <v>75.79558982228951</v>
      </c>
      <c r="F321" s="4">
        <f t="shared" si="83"/>
        <v>250.40221275080003</v>
      </c>
      <c r="G321" s="24">
        <f t="shared" si="64"/>
        <v>0.7970549984087649</v>
      </c>
      <c r="H321" s="24">
        <f t="shared" si="84"/>
        <v>0.20294500159123507</v>
      </c>
      <c r="J321" s="24">
        <f t="shared" si="65"/>
        <v>1.4960250655621021</v>
      </c>
      <c r="K321" s="8">
        <f t="shared" si="66"/>
        <v>4305.890269716547</v>
      </c>
      <c r="M321" s="4">
        <f t="shared" si="67"/>
        <v>553.9873828339436</v>
      </c>
      <c r="N321" s="24">
        <f t="shared" si="78"/>
        <v>0.10419266651034247</v>
      </c>
      <c r="O321" s="4">
        <f t="shared" si="85"/>
        <v>375.09359943723285</v>
      </c>
      <c r="Q321" s="13">
        <f t="shared" si="68"/>
        <v>507.7602120731998</v>
      </c>
      <c r="R321" s="13">
        <f t="shared" si="86"/>
        <v>2027.7784548913796</v>
      </c>
      <c r="S321" s="8">
        <f t="shared" si="79"/>
        <v>0</v>
      </c>
      <c r="T321">
        <f t="shared" si="69"/>
        <v>2027.7784548913796</v>
      </c>
      <c r="V321" s="13">
        <f t="shared" si="70"/>
        <v>5.97107154000251</v>
      </c>
      <c r="W321" s="8">
        <f t="shared" si="71"/>
        <v>597.107154000251</v>
      </c>
      <c r="Y321">
        <f t="shared" si="80"/>
        <v>32088325.802245148</v>
      </c>
      <c r="Z321">
        <f t="shared" si="81"/>
        <v>1604416.2901122575</v>
      </c>
      <c r="AA321" s="8"/>
    </row>
    <row r="322" spans="3:27" ht="12.75">
      <c r="C322">
        <f t="shared" si="82"/>
        <v>3.5499999999999954</v>
      </c>
      <c r="E322" s="4">
        <f t="shared" si="63"/>
        <v>78.01752790497147</v>
      </c>
      <c r="F322" s="4">
        <f t="shared" si="83"/>
        <v>254.3030891460486</v>
      </c>
      <c r="G322" s="24">
        <f t="shared" si="64"/>
        <v>0.809471873622651</v>
      </c>
      <c r="H322" s="24">
        <f t="shared" si="84"/>
        <v>0.19052812637734895</v>
      </c>
      <c r="J322" s="24">
        <f t="shared" si="65"/>
        <v>1.5456993153083085</v>
      </c>
      <c r="K322" s="8">
        <f t="shared" si="66"/>
        <v>4448.86372220833</v>
      </c>
      <c r="M322" s="4">
        <f t="shared" si="67"/>
        <v>571.3823478222577</v>
      </c>
      <c r="N322" s="24">
        <f t="shared" si="78"/>
        <v>0.10581582577000179</v>
      </c>
      <c r="O322" s="4">
        <f t="shared" si="85"/>
        <v>380.9369727720064</v>
      </c>
      <c r="Q322" s="13">
        <f t="shared" si="68"/>
        <v>531.8621530890151</v>
      </c>
      <c r="R322" s="13">
        <f t="shared" si="86"/>
        <v>2091.4498320685434</v>
      </c>
      <c r="S322" s="8">
        <f t="shared" si="79"/>
        <v>0</v>
      </c>
      <c r="T322">
        <f t="shared" si="69"/>
        <v>2091.4498320685434</v>
      </c>
      <c r="V322" s="13">
        <f t="shared" si="70"/>
        <v>5.906689152726541</v>
      </c>
      <c r="W322" s="8">
        <f t="shared" si="71"/>
        <v>590.6689152726541</v>
      </c>
      <c r="Y322">
        <f t="shared" si="80"/>
        <v>31400079.072243646</v>
      </c>
      <c r="Z322">
        <f t="shared" si="81"/>
        <v>1570003.9536121823</v>
      </c>
      <c r="AA322" s="8"/>
    </row>
    <row r="323" spans="3:27" ht="12.75">
      <c r="C323">
        <f t="shared" si="82"/>
        <v>3.599999999999995</v>
      </c>
      <c r="E323" s="4">
        <f t="shared" si="63"/>
        <v>80.73335240204747</v>
      </c>
      <c r="F323" s="4">
        <f t="shared" si="83"/>
        <v>258.33975676615097</v>
      </c>
      <c r="G323" s="24">
        <f t="shared" si="64"/>
        <v>0.8223209857298168</v>
      </c>
      <c r="H323" s="24">
        <f t="shared" si="84"/>
        <v>0.17767901427018318</v>
      </c>
      <c r="J323" s="24">
        <f t="shared" si="65"/>
        <v>1.602839135400431</v>
      </c>
      <c r="K323" s="8">
        <f t="shared" si="66"/>
        <v>4613.3247335989245</v>
      </c>
      <c r="M323" s="4">
        <f t="shared" si="67"/>
        <v>589.6659337034116</v>
      </c>
      <c r="N323" s="24">
        <f t="shared" si="78"/>
        <v>0.10749548784932403</v>
      </c>
      <c r="O323" s="4">
        <f t="shared" si="85"/>
        <v>386.9837562575665</v>
      </c>
      <c r="Q323" s="13">
        <f t="shared" si="68"/>
        <v>557.5937784202035</v>
      </c>
      <c r="R323" s="13">
        <f t="shared" si="86"/>
        <v>2158.3738616156443</v>
      </c>
      <c r="S323" s="8">
        <f t="shared" si="79"/>
        <v>0</v>
      </c>
      <c r="T323">
        <f t="shared" si="69"/>
        <v>2158.3738616156443</v>
      </c>
      <c r="V323" s="13">
        <f t="shared" si="70"/>
        <v>5.834033841600037</v>
      </c>
      <c r="W323" s="8">
        <f t="shared" si="71"/>
        <v>583.4033841600036</v>
      </c>
      <c r="Y323">
        <f t="shared" si="80"/>
        <v>30632355.778441027</v>
      </c>
      <c r="Z323">
        <f t="shared" si="81"/>
        <v>1531617.7889220514</v>
      </c>
      <c r="AA323" s="8"/>
    </row>
    <row r="324" spans="3:27" ht="12.75">
      <c r="C324">
        <f t="shared" si="82"/>
        <v>3.649999999999995</v>
      </c>
      <c r="E324" s="4">
        <f t="shared" si="63"/>
        <v>84.0736599994274</v>
      </c>
      <c r="F324" s="4">
        <f t="shared" si="83"/>
        <v>262.54343976612233</v>
      </c>
      <c r="G324" s="24">
        <f t="shared" si="64"/>
        <v>0.835701724302553</v>
      </c>
      <c r="H324" s="24">
        <f t="shared" si="84"/>
        <v>0.16429827569744704</v>
      </c>
      <c r="J324" s="24">
        <f t="shared" si="65"/>
        <v>1.6694838510784087</v>
      </c>
      <c r="K324" s="8">
        <f t="shared" si="66"/>
        <v>4805.142931951108</v>
      </c>
      <c r="M324" s="4">
        <f t="shared" si="67"/>
        <v>609.0120488248788</v>
      </c>
      <c r="N324" s="24">
        <f t="shared" si="78"/>
        <v>0.1092446451373214</v>
      </c>
      <c r="O324" s="4">
        <f t="shared" si="85"/>
        <v>393.28072249435706</v>
      </c>
      <c r="Q324" s="13">
        <f t="shared" si="68"/>
        <v>585.2584510013086</v>
      </c>
      <c r="R324" s="13">
        <f t="shared" si="86"/>
        <v>2229.1871071799233</v>
      </c>
      <c r="S324" s="8">
        <f t="shared" si="79"/>
        <v>0</v>
      </c>
      <c r="T324">
        <f t="shared" si="69"/>
        <v>2229.1871071799233</v>
      </c>
      <c r="V324" s="13">
        <f t="shared" si="70"/>
        <v>5.750776377834737</v>
      </c>
      <c r="W324" s="8">
        <f t="shared" si="71"/>
        <v>575.0776377834737</v>
      </c>
      <c r="Y324">
        <f t="shared" si="80"/>
        <v>29764286.05307582</v>
      </c>
      <c r="Z324">
        <f t="shared" si="81"/>
        <v>1488214.3026537912</v>
      </c>
      <c r="AA324" s="8"/>
    </row>
    <row r="325" spans="3:27" ht="12.75">
      <c r="C325">
        <f t="shared" si="82"/>
        <v>3.699999999999995</v>
      </c>
      <c r="E325" s="4">
        <f t="shared" si="63"/>
        <v>88.21766523188988</v>
      </c>
      <c r="F325" s="4">
        <f t="shared" si="83"/>
        <v>266.95432302771684</v>
      </c>
      <c r="G325" s="24">
        <f t="shared" si="64"/>
        <v>0.8497420017922344</v>
      </c>
      <c r="H325" s="24">
        <f t="shared" si="84"/>
        <v>0.15025799820776564</v>
      </c>
      <c r="J325" s="24">
        <f t="shared" si="65"/>
        <v>1.7484538065135777</v>
      </c>
      <c r="K325" s="8">
        <f t="shared" si="66"/>
        <v>5032.435890161325</v>
      </c>
      <c r="M325" s="4">
        <f t="shared" si="67"/>
        <v>629.6474600841693</v>
      </c>
      <c r="N325" s="24">
        <f t="shared" si="78"/>
        <v>0.11108001858475855</v>
      </c>
      <c r="O325" s="4">
        <f t="shared" si="85"/>
        <v>399.88806690513076</v>
      </c>
      <c r="Q325" s="13">
        <f t="shared" si="68"/>
        <v>615.254863995661</v>
      </c>
      <c r="R325" s="13">
        <f t="shared" si="86"/>
        <v>2304.7196127697903</v>
      </c>
      <c r="S325" s="8">
        <f t="shared" si="79"/>
        <v>0</v>
      </c>
      <c r="T325">
        <f t="shared" si="69"/>
        <v>2304.7196127697903</v>
      </c>
      <c r="V325" s="13">
        <f t="shared" si="70"/>
        <v>5.653537180563447</v>
      </c>
      <c r="W325" s="8">
        <f t="shared" si="71"/>
        <v>565.3537180563446</v>
      </c>
      <c r="Y325">
        <f t="shared" si="80"/>
        <v>28766234.386811957</v>
      </c>
      <c r="Z325">
        <f t="shared" si="81"/>
        <v>1438311.719340598</v>
      </c>
      <c r="AA325" s="8"/>
    </row>
    <row r="326" spans="3:27" ht="12.75">
      <c r="C326">
        <f t="shared" si="82"/>
        <v>3.7499999999999947</v>
      </c>
      <c r="E326" s="4">
        <f t="shared" si="63"/>
        <v>93.4149410065594</v>
      </c>
      <c r="F326" s="4">
        <f t="shared" si="83"/>
        <v>271.6250700780448</v>
      </c>
      <c r="G326" s="24">
        <f t="shared" si="64"/>
        <v>0.8646094514120661</v>
      </c>
      <c r="H326" s="24">
        <f t="shared" si="84"/>
        <v>0.13539054858793387</v>
      </c>
      <c r="J326" s="24">
        <f t="shared" si="65"/>
        <v>1.843674789580045</v>
      </c>
      <c r="K326" s="8">
        <f t="shared" si="66"/>
        <v>5306.502892043203</v>
      </c>
      <c r="M326" s="4">
        <f t="shared" si="67"/>
        <v>651.8733666441975</v>
      </c>
      <c r="N326" s="24">
        <f t="shared" si="78"/>
        <v>0.11302352151096824</v>
      </c>
      <c r="O326" s="4">
        <f t="shared" si="85"/>
        <v>406.88467743948564</v>
      </c>
      <c r="Q326" s="13">
        <f t="shared" si="68"/>
        <v>648.117482139612</v>
      </c>
      <c r="R326" s="13">
        <f t="shared" si="86"/>
        <v>2386.073869961235</v>
      </c>
      <c r="S326" s="8">
        <f t="shared" si="79"/>
        <v>0</v>
      </c>
      <c r="T326">
        <f t="shared" si="69"/>
        <v>2386.073869961235</v>
      </c>
      <c r="V326" s="13">
        <f t="shared" si="70"/>
        <v>5.5371958907676415</v>
      </c>
      <c r="W326" s="8">
        <f t="shared" si="71"/>
        <v>553.7195890767641</v>
      </c>
      <c r="Y326">
        <f t="shared" si="80"/>
        <v>27594484.49946065</v>
      </c>
      <c r="Z326">
        <f t="shared" si="81"/>
        <v>1379724.2249730325</v>
      </c>
      <c r="AA326" s="8"/>
    </row>
    <row r="327" spans="3:27" ht="12.75">
      <c r="C327">
        <f t="shared" si="82"/>
        <v>3.7999999999999945</v>
      </c>
      <c r="E327" s="4">
        <f t="shared" si="63"/>
        <v>100.0146925370537</v>
      </c>
      <c r="F327" s="4">
        <f t="shared" si="83"/>
        <v>276.6258047048975</v>
      </c>
      <c r="G327" s="24">
        <f t="shared" si="64"/>
        <v>0.8805272841111543</v>
      </c>
      <c r="H327" s="24">
        <f t="shared" si="84"/>
        <v>0.11947271588884567</v>
      </c>
      <c r="J327" s="24">
        <f t="shared" si="65"/>
        <v>1.9604891512118678</v>
      </c>
      <c r="K327" s="8">
        <f t="shared" si="66"/>
        <v>5642.720402492888</v>
      </c>
      <c r="M327" s="4">
        <f t="shared" si="67"/>
        <v>676.0968450716372</v>
      </c>
      <c r="N327" s="24">
        <f t="shared" si="78"/>
        <v>0.11510433245548268</v>
      </c>
      <c r="O327" s="4">
        <f t="shared" si="85"/>
        <v>414.3755968397377</v>
      </c>
      <c r="Q327" s="13">
        <f t="shared" si="68"/>
        <v>684.5769212232227</v>
      </c>
      <c r="R327" s="13">
        <f t="shared" si="86"/>
        <v>2474.7399178956734</v>
      </c>
      <c r="S327" s="8">
        <f t="shared" si="79"/>
        <v>0</v>
      </c>
      <c r="T327">
        <f t="shared" si="69"/>
        <v>2474.7399178956734</v>
      </c>
      <c r="V327" s="13">
        <f t="shared" si="70"/>
        <v>5.393568640859339</v>
      </c>
      <c r="W327" s="8">
        <f t="shared" si="71"/>
        <v>539.3568640859339</v>
      </c>
      <c r="Y327">
        <f t="shared" si="80"/>
        <v>26181524.415295135</v>
      </c>
      <c r="Z327">
        <f t="shared" si="81"/>
        <v>1309076.220764757</v>
      </c>
      <c r="AA327" s="8"/>
    </row>
    <row r="328" spans="3:27" ht="12.75">
      <c r="C328">
        <f t="shared" si="82"/>
        <v>3.8499999999999943</v>
      </c>
      <c r="E328" s="4">
        <f t="shared" si="63"/>
        <v>108.49248234921967</v>
      </c>
      <c r="F328" s="4">
        <f t="shared" si="83"/>
        <v>282.0504288223585</v>
      </c>
      <c r="G328" s="24">
        <f t="shared" si="64"/>
        <v>0.897794398965343</v>
      </c>
      <c r="H328" s="24">
        <f t="shared" si="84"/>
        <v>0.10220560103465703</v>
      </c>
      <c r="J328" s="24">
        <f t="shared" si="65"/>
        <v>2.105269779966814</v>
      </c>
      <c r="K328" s="8">
        <f t="shared" si="66"/>
        <v>6059.431001098488</v>
      </c>
      <c r="M328" s="4">
        <f t="shared" si="67"/>
        <v>702.8733054605378</v>
      </c>
      <c r="N328" s="24">
        <f t="shared" si="78"/>
        <v>0.11736152404552866</v>
      </c>
      <c r="O328" s="4">
        <f t="shared" si="85"/>
        <v>422.5014865639032</v>
      </c>
      <c r="Q328" s="13">
        <f t="shared" si="68"/>
        <v>725.6454514967403</v>
      </c>
      <c r="R328" s="13">
        <f t="shared" si="86"/>
        <v>2572.7507471855947</v>
      </c>
      <c r="S328" s="8">
        <f t="shared" si="79"/>
        <v>0</v>
      </c>
      <c r="T328">
        <f t="shared" si="69"/>
        <v>2572.7507471855947</v>
      </c>
      <c r="V328" s="13">
        <f t="shared" si="70"/>
        <v>5.208668876251798</v>
      </c>
      <c r="W328" s="8">
        <f t="shared" si="71"/>
        <v>520.8668876251797</v>
      </c>
      <c r="Y328">
        <f t="shared" si="80"/>
        <v>24417208.316190746</v>
      </c>
      <c r="Z328">
        <f t="shared" si="81"/>
        <v>1220860.4158095373</v>
      </c>
      <c r="AA328" s="8"/>
    </row>
    <row r="329" spans="3:27" ht="12.75">
      <c r="C329">
        <f t="shared" si="82"/>
        <v>3.899999999999994</v>
      </c>
      <c r="E329" s="4">
        <f t="shared" si="63"/>
        <v>119.40685801071552</v>
      </c>
      <c r="F329" s="4">
        <f t="shared" si="83"/>
        <v>288.0207717228943</v>
      </c>
      <c r="G329" s="24">
        <f t="shared" si="64"/>
        <v>0.9167985906568205</v>
      </c>
      <c r="H329" s="24">
        <f t="shared" si="84"/>
        <v>0.08320140934317954</v>
      </c>
      <c r="J329" s="24">
        <f t="shared" si="65"/>
        <v>2.2806440905423804</v>
      </c>
      <c r="K329" s="8">
        <f t="shared" si="66"/>
        <v>6564.196967156583</v>
      </c>
      <c r="M329" s="4">
        <f t="shared" si="67"/>
        <v>732.944566852616</v>
      </c>
      <c r="N329" s="24">
        <f t="shared" si="78"/>
        <v>0.11984578951226312</v>
      </c>
      <c r="O329" s="4">
        <f t="shared" si="85"/>
        <v>431.4448422441472</v>
      </c>
      <c r="Q329" s="13">
        <f t="shared" si="68"/>
        <v>772.7083673466002</v>
      </c>
      <c r="R329" s="13">
        <f t="shared" si="86"/>
        <v>2682.821668466416</v>
      </c>
      <c r="S329" s="8">
        <f t="shared" si="79"/>
        <v>0</v>
      </c>
      <c r="T329">
        <f t="shared" si="69"/>
        <v>2682.821668466416</v>
      </c>
      <c r="V329" s="13">
        <f t="shared" si="70"/>
        <v>4.9564899503617195</v>
      </c>
      <c r="W329" s="8">
        <f t="shared" si="71"/>
        <v>495.6489950361719</v>
      </c>
      <c r="Y329">
        <f t="shared" si="80"/>
        <v>22110113.36523305</v>
      </c>
      <c r="Z329">
        <f t="shared" si="81"/>
        <v>1105505.6682616526</v>
      </c>
      <c r="AA329" s="8"/>
    </row>
    <row r="330" spans="3:27" ht="12.75">
      <c r="C330">
        <f t="shared" si="82"/>
        <v>3.949999999999994</v>
      </c>
      <c r="E330" s="4">
        <f t="shared" si="63"/>
        <v>132.92381159897832</v>
      </c>
      <c r="F330" s="4">
        <f t="shared" si="83"/>
        <v>294.6669623028432</v>
      </c>
      <c r="G330" s="24">
        <f t="shared" si="64"/>
        <v>0.9379540723274136</v>
      </c>
      <c r="H330" s="24">
        <f t="shared" si="84"/>
        <v>0.06204592767258643</v>
      </c>
      <c r="J330" s="24">
        <f t="shared" si="65"/>
        <v>2.4571521768253177</v>
      </c>
      <c r="K330" s="8">
        <f t="shared" si="66"/>
        <v>7072.226189893185</v>
      </c>
      <c r="M330" s="4">
        <f t="shared" si="67"/>
        <v>767.1607762076379</v>
      </c>
      <c r="N330" s="24">
        <f t="shared" si="78"/>
        <v>0.12261127562743337</v>
      </c>
      <c r="O330" s="4">
        <f t="shared" si="85"/>
        <v>441.4005922587601</v>
      </c>
      <c r="Q330" s="13">
        <f t="shared" si="68"/>
        <v>827.443837901328</v>
      </c>
      <c r="R330" s="13">
        <f t="shared" si="86"/>
        <v>2808.064505890975</v>
      </c>
      <c r="S330" s="8">
        <f t="shared" si="79"/>
        <v>0</v>
      </c>
      <c r="T330">
        <f t="shared" si="69"/>
        <v>2808.064505890975</v>
      </c>
      <c r="V330" s="13">
        <f t="shared" si="70"/>
        <v>4.583454767193945</v>
      </c>
      <c r="W330" s="8">
        <f t="shared" si="71"/>
        <v>458.3454767193945</v>
      </c>
      <c r="Y330">
        <f t="shared" si="80"/>
        <v>18907251.842621613</v>
      </c>
      <c r="Z330">
        <f t="shared" si="81"/>
        <v>945362.5921310807</v>
      </c>
      <c r="AA330" s="8"/>
    </row>
    <row r="331" spans="3:27" ht="12.75">
      <c r="C331">
        <f t="shared" si="82"/>
        <v>3.999999999999994</v>
      </c>
      <c r="E331" s="4">
        <f aca="true" t="shared" si="87" ref="E331:E351">1/D$12*(K330-T330)</f>
        <v>146.03293438363733</v>
      </c>
      <c r="F331" s="4">
        <f t="shared" si="83"/>
        <v>301.9686090220251</v>
      </c>
      <c r="G331" s="24">
        <f aca="true" t="shared" si="88" ref="G331:G351">F331/D$14</f>
        <v>0.9611959356887839</v>
      </c>
      <c r="H331" s="24">
        <f t="shared" si="84"/>
        <v>0.03880406431121608</v>
      </c>
      <c r="J331" s="24">
        <f aca="true" t="shared" si="89" ref="J331:J351">D$22*(2*D$24/(D$23/H331+H331/D$23)-D$24+1)</f>
        <v>2.4413270891461343</v>
      </c>
      <c r="K331" s="8">
        <f aca="true" t="shared" si="90" ref="K331:K351">J331*D$21</f>
        <v>7026.678095396784</v>
      </c>
      <c r="M331" s="4">
        <f aca="true" t="shared" si="91" ref="M331:M351">(-0.0017977*(N330/G331)^2+0.1064318*(N330/G331)+872)*G331^2</f>
        <v>805.6512468862986</v>
      </c>
      <c r="N331" s="24">
        <f t="shared" si="78"/>
        <v>0.12564949794273275</v>
      </c>
      <c r="O331" s="4">
        <f t="shared" si="85"/>
        <v>452.3381925938379</v>
      </c>
      <c r="Q331" s="13">
        <f aca="true" t="shared" si="92" ref="Q331:Q351">(-0.0000121616*(O331/G331)^3+0.0081879*(O331/G331)^2-0.3153*O331/G331+605.3)*G331^3</f>
        <v>890.491103966179</v>
      </c>
      <c r="R331" s="13">
        <f t="shared" si="86"/>
        <v>2948.9525644741047</v>
      </c>
      <c r="S331" s="8">
        <f t="shared" si="79"/>
        <v>0</v>
      </c>
      <c r="T331">
        <f aca="true" t="shared" si="93" ref="T331:T351">R331+S331</f>
        <v>2948.9525644741047</v>
      </c>
      <c r="V331" s="13">
        <f aca="true" t="shared" si="94" ref="V331:V351">D$27*D$28-1/(H331^D$29+D$31)</f>
        <v>3.968131781754117</v>
      </c>
      <c r="W331" s="8">
        <f aca="true" t="shared" si="95" ref="W331:W351">D$6*V331</f>
        <v>396.81317817541174</v>
      </c>
      <c r="Y331">
        <f t="shared" si="80"/>
        <v>14171462.853630396</v>
      </c>
      <c r="Z331">
        <f t="shared" si="81"/>
        <v>708573.1426815199</v>
      </c>
      <c r="AA331" s="8"/>
    </row>
    <row r="332" spans="3:27" ht="12.75">
      <c r="C332">
        <f t="shared" si="82"/>
        <v>4.049999999999994</v>
      </c>
      <c r="E332" s="4">
        <f t="shared" si="87"/>
        <v>139.64813462063967</v>
      </c>
      <c r="F332" s="4">
        <f t="shared" si="83"/>
        <v>308.95101575305705</v>
      </c>
      <c r="G332" s="24">
        <f t="shared" si="88"/>
        <v>0.9834216266072211</v>
      </c>
      <c r="H332" s="24">
        <f t="shared" si="84"/>
        <v>0.0165783733927789</v>
      </c>
      <c r="J332" s="24">
        <f t="shared" si="89"/>
        <v>1.7452239590468936</v>
      </c>
      <c r="K332" s="8">
        <f t="shared" si="90"/>
        <v>5023.139676414908</v>
      </c>
      <c r="M332" s="4">
        <f t="shared" si="91"/>
        <v>843.3401024481385</v>
      </c>
      <c r="N332" s="24">
        <f t="shared" si="78"/>
        <v>0.12855488731464723</v>
      </c>
      <c r="O332" s="4">
        <f t="shared" si="85"/>
        <v>462.79759433273006</v>
      </c>
      <c r="Q332" s="13">
        <f t="shared" si="92"/>
        <v>953.7028276078518</v>
      </c>
      <c r="R332" s="13">
        <f t="shared" si="86"/>
        <v>3086.906269860402</v>
      </c>
      <c r="S332" s="8">
        <f t="shared" si="79"/>
        <v>0</v>
      </c>
      <c r="T332">
        <f t="shared" si="93"/>
        <v>3086.906269860402</v>
      </c>
      <c r="V332" s="13">
        <f t="shared" si="94"/>
        <v>2.876406669068646</v>
      </c>
      <c r="W332" s="8">
        <f t="shared" si="95"/>
        <v>287.6406669068646</v>
      </c>
      <c r="Y332">
        <f t="shared" si="80"/>
        <v>7446343.793276326</v>
      </c>
      <c r="Z332">
        <f t="shared" si="81"/>
        <v>372317.1896638163</v>
      </c>
      <c r="AA332" s="8"/>
    </row>
    <row r="333" spans="3:27" ht="12.75">
      <c r="C333">
        <f t="shared" si="82"/>
        <v>4.099999999999993</v>
      </c>
      <c r="E333" s="4">
        <f t="shared" si="87"/>
        <v>66.30936323816799</v>
      </c>
      <c r="F333" s="4">
        <f t="shared" si="83"/>
        <v>312.2664839149655</v>
      </c>
      <c r="G333" s="24">
        <f t="shared" si="88"/>
        <v>0.9939750895398516</v>
      </c>
      <c r="H333" s="24">
        <f t="shared" si="84"/>
        <v>0.006024910460148414</v>
      </c>
      <c r="J333" s="24">
        <f t="shared" si="89"/>
        <v>1.0704011408218372</v>
      </c>
      <c r="K333" s="8">
        <f t="shared" si="90"/>
        <v>3080.850690978555</v>
      </c>
      <c r="M333" s="4">
        <f t="shared" si="91"/>
        <v>861.5377795454779</v>
      </c>
      <c r="N333" s="24">
        <f t="shared" si="78"/>
        <v>0.12993446995079044</v>
      </c>
      <c r="O333" s="4">
        <f t="shared" si="85"/>
        <v>467.7640918228456</v>
      </c>
      <c r="Q333" s="13">
        <f t="shared" si="92"/>
        <v>984.7370862465051</v>
      </c>
      <c r="R333" s="13">
        <f t="shared" si="86"/>
        <v>3153.515144823108</v>
      </c>
      <c r="S333" s="8">
        <f t="shared" si="79"/>
        <v>0</v>
      </c>
      <c r="T333">
        <f t="shared" si="93"/>
        <v>3153.515144823108</v>
      </c>
      <c r="V333" s="13">
        <f t="shared" si="94"/>
        <v>1.7829049530838246</v>
      </c>
      <c r="W333" s="8">
        <f t="shared" si="95"/>
        <v>178.29049530838245</v>
      </c>
      <c r="Y333">
        <f t="shared" si="80"/>
        <v>2860875.0645577507</v>
      </c>
      <c r="Z333">
        <f t="shared" si="81"/>
        <v>143043.75322788753</v>
      </c>
      <c r="AA333" s="8"/>
    </row>
    <row r="334" spans="3:27" ht="12.75">
      <c r="C334">
        <f t="shared" si="82"/>
        <v>4.149999999999993</v>
      </c>
      <c r="E334" s="4">
        <f t="shared" si="87"/>
        <v>-2.48850869330661</v>
      </c>
      <c r="F334" s="4">
        <f t="shared" si="83"/>
        <v>312.14205848030014</v>
      </c>
      <c r="G334" s="24">
        <f t="shared" si="88"/>
        <v>0.9935790310803847</v>
      </c>
      <c r="H334" s="24">
        <f t="shared" si="84"/>
        <v>0.0064209689196153</v>
      </c>
      <c r="J334" s="24">
        <f t="shared" si="89"/>
        <v>1.0987596443866574</v>
      </c>
      <c r="K334" s="8">
        <f t="shared" si="90"/>
        <v>3162.4727221693233</v>
      </c>
      <c r="M334" s="4">
        <f t="shared" si="91"/>
        <v>860.8514917667053</v>
      </c>
      <c r="N334" s="24">
        <f t="shared" si="78"/>
        <v>0.1298827077377385</v>
      </c>
      <c r="O334" s="4">
        <f t="shared" si="85"/>
        <v>467.5777478558586</v>
      </c>
      <c r="Q334" s="13">
        <f t="shared" si="92"/>
        <v>983.560394922</v>
      </c>
      <c r="R334" s="13">
        <f t="shared" si="86"/>
        <v>3151.00246250242</v>
      </c>
      <c r="S334" s="8">
        <f t="shared" si="79"/>
        <v>0</v>
      </c>
      <c r="T334">
        <f t="shared" si="93"/>
        <v>3151.00246250242</v>
      </c>
      <c r="V334" s="13">
        <f t="shared" si="94"/>
        <v>1.8424360350108149</v>
      </c>
      <c r="W334" s="8">
        <f t="shared" si="95"/>
        <v>184.24360350108148</v>
      </c>
      <c r="Y334">
        <f t="shared" si="80"/>
        <v>3055113.4887957354</v>
      </c>
      <c r="Z334">
        <f t="shared" si="81"/>
        <v>152755.6744397868</v>
      </c>
      <c r="AA334" s="8"/>
    </row>
    <row r="335" spans="3:27" ht="12.75">
      <c r="C335">
        <f t="shared" si="82"/>
        <v>4.199999999999993</v>
      </c>
      <c r="E335" s="4">
        <f t="shared" si="87"/>
        <v>0.39281711188025786</v>
      </c>
      <c r="F335" s="4">
        <f t="shared" si="83"/>
        <v>312.1616993358941</v>
      </c>
      <c r="G335" s="24">
        <f t="shared" si="88"/>
        <v>0.9936415498654715</v>
      </c>
      <c r="H335" s="24">
        <f t="shared" si="84"/>
        <v>0.006358450134528515</v>
      </c>
      <c r="J335" s="24">
        <f t="shared" si="89"/>
        <v>1.0942943528189715</v>
      </c>
      <c r="K335" s="8">
        <f t="shared" si="90"/>
        <v>3149.6206276721487</v>
      </c>
      <c r="M335" s="4">
        <f t="shared" si="91"/>
        <v>860.9598232548668</v>
      </c>
      <c r="N335" s="24">
        <f t="shared" si="78"/>
        <v>0.12989087984670028</v>
      </c>
      <c r="O335" s="4">
        <f t="shared" si="85"/>
        <v>467.607167448121</v>
      </c>
      <c r="Q335" s="13">
        <f t="shared" si="92"/>
        <v>983.7460729235241</v>
      </c>
      <c r="R335" s="13">
        <f t="shared" si="86"/>
        <v>3151.3990185739854</v>
      </c>
      <c r="S335" s="8">
        <f t="shared" si="79"/>
        <v>0</v>
      </c>
      <c r="T335">
        <f t="shared" si="93"/>
        <v>3151.3990185739854</v>
      </c>
      <c r="V335" s="13">
        <f t="shared" si="94"/>
        <v>1.8332007640291268</v>
      </c>
      <c r="W335" s="8">
        <f t="shared" si="95"/>
        <v>183.3200764029127</v>
      </c>
      <c r="Y335">
        <f t="shared" si="80"/>
        <v>3024562.537113277</v>
      </c>
      <c r="Z335">
        <f t="shared" si="81"/>
        <v>151228.12685566384</v>
      </c>
      <c r="AA335" s="8"/>
    </row>
    <row r="336" spans="3:27" ht="12.75">
      <c r="C336">
        <f t="shared" si="82"/>
        <v>4.249999999999993</v>
      </c>
      <c r="E336" s="4">
        <f t="shared" si="87"/>
        <v>-0.060903798008106205</v>
      </c>
      <c r="F336" s="4">
        <f t="shared" si="83"/>
        <v>312.1586541459937</v>
      </c>
      <c r="G336" s="24">
        <f t="shared" si="88"/>
        <v>0.9936318567249652</v>
      </c>
      <c r="H336" s="24">
        <f t="shared" si="84"/>
        <v>0.0063681432750347655</v>
      </c>
      <c r="J336" s="24">
        <f t="shared" si="89"/>
        <v>1.0949869466016735</v>
      </c>
      <c r="K336" s="8">
        <f t="shared" si="90"/>
        <v>3151.6140654149062</v>
      </c>
      <c r="M336" s="4">
        <f t="shared" si="91"/>
        <v>860.9430267147402</v>
      </c>
      <c r="N336" s="24">
        <f t="shared" si="78"/>
        <v>0.12988961281428052</v>
      </c>
      <c r="O336" s="4">
        <f t="shared" si="85"/>
        <v>467.60260613140986</v>
      </c>
      <c r="Q336" s="13">
        <f t="shared" si="92"/>
        <v>983.7172831954125</v>
      </c>
      <c r="R336" s="13">
        <f t="shared" si="86"/>
        <v>3151.337533430475</v>
      </c>
      <c r="S336" s="8">
        <f t="shared" si="79"/>
        <v>0</v>
      </c>
      <c r="T336">
        <f t="shared" si="93"/>
        <v>3151.337533430475</v>
      </c>
      <c r="V336" s="13">
        <f t="shared" si="94"/>
        <v>1.8346365065251735</v>
      </c>
      <c r="W336" s="8">
        <f t="shared" si="95"/>
        <v>183.46365065251734</v>
      </c>
      <c r="AA336" s="8"/>
    </row>
    <row r="337" spans="3:27" ht="12.75">
      <c r="C337">
        <f t="shared" si="82"/>
        <v>4.299999999999993</v>
      </c>
      <c r="E337" s="4">
        <f t="shared" si="87"/>
        <v>0.009470273439422283</v>
      </c>
      <c r="F337" s="4">
        <f t="shared" si="83"/>
        <v>312.15912765966567</v>
      </c>
      <c r="G337" s="24">
        <f t="shared" si="88"/>
        <v>0.9936333639657956</v>
      </c>
      <c r="H337" s="24">
        <f t="shared" si="84"/>
        <v>0.006366636034204398</v>
      </c>
      <c r="J337" s="24">
        <f t="shared" si="89"/>
        <v>1.0948792580046707</v>
      </c>
      <c r="K337" s="8">
        <f t="shared" si="90"/>
        <v>3151.3041138688604</v>
      </c>
      <c r="M337" s="4">
        <f t="shared" si="91"/>
        <v>860.9456384926842</v>
      </c>
      <c r="N337" s="24">
        <f t="shared" si="78"/>
        <v>0.12988980983229337</v>
      </c>
      <c r="O337" s="4">
        <f t="shared" si="85"/>
        <v>467.6033153962561</v>
      </c>
      <c r="Q337" s="13">
        <f t="shared" si="92"/>
        <v>983.7217598348972</v>
      </c>
      <c r="R337" s="13">
        <f t="shared" si="86"/>
        <v>3151.3470940609777</v>
      </c>
      <c r="S337" s="8">
        <f t="shared" si="79"/>
        <v>0</v>
      </c>
      <c r="T337">
        <f t="shared" si="93"/>
        <v>3151.3470940609777</v>
      </c>
      <c r="V337" s="13">
        <f t="shared" si="94"/>
        <v>1.8344133485498748</v>
      </c>
      <c r="W337" s="8">
        <f t="shared" si="95"/>
        <v>183.44133485498747</v>
      </c>
      <c r="AA337" s="8"/>
    </row>
    <row r="338" spans="3:27" ht="12.75">
      <c r="C338">
        <f t="shared" si="82"/>
        <v>4.3499999999999925</v>
      </c>
      <c r="E338" s="4">
        <f t="shared" si="87"/>
        <v>-0.0014719243875782149</v>
      </c>
      <c r="F338" s="4">
        <f t="shared" si="83"/>
        <v>312.1590540634463</v>
      </c>
      <c r="G338" s="24">
        <f t="shared" si="88"/>
        <v>0.9936331297017535</v>
      </c>
      <c r="H338" s="24">
        <f t="shared" si="84"/>
        <v>0.006366870298246452</v>
      </c>
      <c r="J338" s="24">
        <f t="shared" si="89"/>
        <v>1.094895995747983</v>
      </c>
      <c r="K338" s="8">
        <f t="shared" si="90"/>
        <v>3151.3522887876666</v>
      </c>
      <c r="M338" s="4">
        <f t="shared" si="91"/>
        <v>860.9452325548782</v>
      </c>
      <c r="N338" s="24">
        <f t="shared" si="78"/>
        <v>0.12988977921062095</v>
      </c>
      <c r="O338" s="4">
        <f t="shared" si="85"/>
        <v>467.6032051582354</v>
      </c>
      <c r="Q338" s="13">
        <f t="shared" si="92"/>
        <v>983.721064048938</v>
      </c>
      <c r="R338" s="13">
        <f t="shared" si="86"/>
        <v>3151.3456080918186</v>
      </c>
      <c r="S338" s="8">
        <f t="shared" si="79"/>
        <v>0</v>
      </c>
      <c r="T338">
        <f t="shared" si="93"/>
        <v>3151.3456080918186</v>
      </c>
      <c r="V338" s="13">
        <f t="shared" si="94"/>
        <v>1.834448035309328</v>
      </c>
      <c r="W338" s="8">
        <f t="shared" si="95"/>
        <v>183.4448035309328</v>
      </c>
      <c r="AA338" s="8"/>
    </row>
    <row r="339" spans="3:27" ht="12.75">
      <c r="C339">
        <f t="shared" si="82"/>
        <v>4.399999999999992</v>
      </c>
      <c r="E339" s="4">
        <f t="shared" si="87"/>
        <v>0.00022879095369829233</v>
      </c>
      <c r="F339" s="4">
        <f t="shared" si="83"/>
        <v>312.159065502994</v>
      </c>
      <c r="G339" s="24">
        <f t="shared" si="88"/>
        <v>0.9936331661149648</v>
      </c>
      <c r="H339" s="24">
        <f t="shared" si="84"/>
        <v>0.006366833885035228</v>
      </c>
      <c r="J339" s="24">
        <f t="shared" si="89"/>
        <v>1.0948933940936243</v>
      </c>
      <c r="K339" s="8">
        <f t="shared" si="90"/>
        <v>3151.34480065231</v>
      </c>
      <c r="M339" s="4">
        <f t="shared" si="91"/>
        <v>860.9452956524732</v>
      </c>
      <c r="N339" s="24">
        <f t="shared" si="78"/>
        <v>0.12988978397035025</v>
      </c>
      <c r="O339" s="4">
        <f t="shared" si="85"/>
        <v>467.6032222932609</v>
      </c>
      <c r="Q339" s="13">
        <f t="shared" si="92"/>
        <v>983.721172199535</v>
      </c>
      <c r="R339" s="13">
        <f t="shared" si="86"/>
        <v>3151.34583906582</v>
      </c>
      <c r="S339" s="8">
        <f t="shared" si="79"/>
        <v>0</v>
      </c>
      <c r="T339">
        <f t="shared" si="93"/>
        <v>3151.34583906582</v>
      </c>
      <c r="V339" s="13">
        <f t="shared" si="94"/>
        <v>1.8344426437713048</v>
      </c>
      <c r="W339" s="8">
        <f t="shared" si="95"/>
        <v>183.44426437713048</v>
      </c>
      <c r="AA339" s="8"/>
    </row>
    <row r="340" spans="3:27" ht="12.75">
      <c r="C340">
        <f t="shared" si="82"/>
        <v>4.449999999999992</v>
      </c>
      <c r="E340" s="4">
        <f t="shared" si="87"/>
        <v>-3.556210651667031E-05</v>
      </c>
      <c r="F340" s="4">
        <f t="shared" si="83"/>
        <v>312.15906372488865</v>
      </c>
      <c r="G340" s="24">
        <f t="shared" si="88"/>
        <v>0.9936331604550797</v>
      </c>
      <c r="H340" s="24">
        <f t="shared" si="84"/>
        <v>0.006366839544920344</v>
      </c>
      <c r="J340" s="24">
        <f t="shared" si="89"/>
        <v>1.0948937984816949</v>
      </c>
      <c r="K340" s="8">
        <f t="shared" si="90"/>
        <v>3151.3459645704143</v>
      </c>
      <c r="M340" s="4">
        <f t="shared" si="91"/>
        <v>860.9452858449024</v>
      </c>
      <c r="N340" s="24">
        <f t="shared" si="78"/>
        <v>0.12988978323052205</v>
      </c>
      <c r="O340" s="4">
        <f t="shared" si="85"/>
        <v>467.6032196298794</v>
      </c>
      <c r="Q340" s="13">
        <f t="shared" si="92"/>
        <v>983.7211553891534</v>
      </c>
      <c r="R340" s="13">
        <f t="shared" si="86"/>
        <v>3151.3458031643904</v>
      </c>
      <c r="S340" s="8">
        <f t="shared" si="79"/>
        <v>0</v>
      </c>
      <c r="T340">
        <f t="shared" si="93"/>
        <v>3151.3458031643904</v>
      </c>
      <c r="V340" s="13">
        <f t="shared" si="94"/>
        <v>1.8344434818059883</v>
      </c>
      <c r="W340" s="8">
        <f t="shared" si="95"/>
        <v>183.44434818059884</v>
      </c>
      <c r="AA340" s="8"/>
    </row>
    <row r="341" spans="3:27" ht="12.75">
      <c r="C341">
        <f t="shared" si="82"/>
        <v>4.499999999999992</v>
      </c>
      <c r="E341" s="4">
        <f t="shared" si="87"/>
        <v>5.527603556003345E-06</v>
      </c>
      <c r="F341" s="4">
        <f t="shared" si="83"/>
        <v>312.15906400126886</v>
      </c>
      <c r="G341" s="24">
        <f t="shared" si="88"/>
        <v>0.9936331613348252</v>
      </c>
      <c r="H341" s="24">
        <f t="shared" si="84"/>
        <v>0.006366838665174845</v>
      </c>
      <c r="J341" s="24">
        <f t="shared" si="89"/>
        <v>1.0948937356255475</v>
      </c>
      <c r="K341" s="8">
        <f t="shared" si="90"/>
        <v>3151.3457836565512</v>
      </c>
      <c r="M341" s="4">
        <f t="shared" si="91"/>
        <v>860.9452873693443</v>
      </c>
      <c r="N341" s="24">
        <f t="shared" si="78"/>
        <v>0.1298897833455174</v>
      </c>
      <c r="O341" s="4">
        <f t="shared" si="85"/>
        <v>467.6032200438626</v>
      </c>
      <c r="Q341" s="13">
        <f t="shared" si="92"/>
        <v>983.7211580020789</v>
      </c>
      <c r="R341" s="13">
        <f t="shared" si="86"/>
        <v>3151.3458087447375</v>
      </c>
      <c r="S341" s="8">
        <f t="shared" si="79"/>
        <v>0</v>
      </c>
      <c r="T341">
        <f t="shared" si="93"/>
        <v>3151.3458087447375</v>
      </c>
      <c r="V341" s="13">
        <f t="shared" si="94"/>
        <v>1.8344433515459126</v>
      </c>
      <c r="W341" s="8">
        <f t="shared" si="95"/>
        <v>183.44433515459127</v>
      </c>
      <c r="AA341" s="8"/>
    </row>
    <row r="342" spans="3:27" ht="12.75">
      <c r="C342">
        <f t="shared" si="82"/>
        <v>4.549999999999992</v>
      </c>
      <c r="E342" s="4">
        <f t="shared" si="87"/>
        <v>-8.591844605639567E-07</v>
      </c>
      <c r="F342" s="4">
        <f t="shared" si="83"/>
        <v>312.1590639583096</v>
      </c>
      <c r="G342" s="24">
        <f t="shared" si="88"/>
        <v>0.9936331611980816</v>
      </c>
      <c r="H342" s="24">
        <f t="shared" si="84"/>
        <v>0.006366838801918351</v>
      </c>
      <c r="J342" s="24">
        <f t="shared" si="89"/>
        <v>1.0948937453956118</v>
      </c>
      <c r="K342" s="8">
        <f t="shared" si="90"/>
        <v>3151.3458117769524</v>
      </c>
      <c r="M342" s="4">
        <f t="shared" si="91"/>
        <v>860.9452871323923</v>
      </c>
      <c r="N342" s="24">
        <f t="shared" si="78"/>
        <v>0.12988978332764306</v>
      </c>
      <c r="O342" s="4">
        <f t="shared" si="85"/>
        <v>467.603219979515</v>
      </c>
      <c r="Q342" s="13">
        <f t="shared" si="92"/>
        <v>983.7211575959382</v>
      </c>
      <c r="R342" s="13">
        <f t="shared" si="86"/>
        <v>3151.345807877355</v>
      </c>
      <c r="S342" s="8">
        <f t="shared" si="79"/>
        <v>0</v>
      </c>
      <c r="T342">
        <f t="shared" si="93"/>
        <v>3151.345807877355</v>
      </c>
      <c r="V342" s="13">
        <f t="shared" si="94"/>
        <v>1.8344433717929283</v>
      </c>
      <c r="W342" s="8">
        <f t="shared" si="95"/>
        <v>183.44433717929283</v>
      </c>
      <c r="AA342" s="8"/>
    </row>
    <row r="343" spans="3:27" ht="12.75">
      <c r="C343">
        <f t="shared" si="82"/>
        <v>4.599999999999992</v>
      </c>
      <c r="E343" s="4">
        <f t="shared" si="87"/>
        <v>1.3354785040388528E-07</v>
      </c>
      <c r="F343" s="4">
        <f t="shared" si="83"/>
        <v>312.159063964987</v>
      </c>
      <c r="G343" s="24">
        <f t="shared" si="88"/>
        <v>0.9936331612193364</v>
      </c>
      <c r="H343" s="24">
        <f t="shared" si="84"/>
        <v>0.006366838780663575</v>
      </c>
      <c r="J343" s="24">
        <f t="shared" si="89"/>
        <v>1.0948937438769981</v>
      </c>
      <c r="K343" s="8">
        <f t="shared" si="90"/>
        <v>3151.3458074060472</v>
      </c>
      <c r="M343" s="4">
        <f t="shared" si="91"/>
        <v>860.945287169223</v>
      </c>
      <c r="N343" s="24">
        <f t="shared" si="78"/>
        <v>0.12988978333042137</v>
      </c>
      <c r="O343" s="4">
        <f t="shared" si="85"/>
        <v>467.6032199895169</v>
      </c>
      <c r="Q343" s="13">
        <f t="shared" si="92"/>
        <v>983.7211576590668</v>
      </c>
      <c r="R343" s="13">
        <f t="shared" si="86"/>
        <v>3151.345808012177</v>
      </c>
      <c r="S343" s="8">
        <f t="shared" si="79"/>
        <v>0</v>
      </c>
      <c r="T343">
        <f t="shared" si="93"/>
        <v>3151.345808012177</v>
      </c>
      <c r="V343" s="13">
        <f t="shared" si="94"/>
        <v>1.8344433686458261</v>
      </c>
      <c r="W343" s="8">
        <f t="shared" si="95"/>
        <v>183.44433686458262</v>
      </c>
      <c r="AA343" s="8"/>
    </row>
    <row r="344" spans="3:27" ht="12.75">
      <c r="C344">
        <f t="shared" si="82"/>
        <v>4.6499999999999915</v>
      </c>
      <c r="E344" s="4">
        <f t="shared" si="87"/>
        <v>-2.0757861670038076E-08</v>
      </c>
      <c r="F344" s="4">
        <f t="shared" si="83"/>
        <v>312.1590639639491</v>
      </c>
      <c r="G344" s="24">
        <f t="shared" si="88"/>
        <v>0.9936331612160327</v>
      </c>
      <c r="H344" s="24">
        <f t="shared" si="84"/>
        <v>0.006366838783967266</v>
      </c>
      <c r="J344" s="24">
        <f t="shared" si="89"/>
        <v>1.0948937441130409</v>
      </c>
      <c r="K344" s="8">
        <f t="shared" si="90"/>
        <v>3151.3458080854302</v>
      </c>
      <c r="M344" s="4">
        <f t="shared" si="91"/>
        <v>860.9452871634983</v>
      </c>
      <c r="N344" s="24">
        <f t="shared" si="78"/>
        <v>0.12988978332998954</v>
      </c>
      <c r="O344" s="4">
        <f t="shared" si="85"/>
        <v>467.60321998796235</v>
      </c>
      <c r="Q344" s="13">
        <f t="shared" si="92"/>
        <v>983.7211576492543</v>
      </c>
      <c r="R344" s="13">
        <f t="shared" si="86"/>
        <v>3151.3458079912207</v>
      </c>
      <c r="S344" s="8">
        <f t="shared" si="79"/>
        <v>0</v>
      </c>
      <c r="T344">
        <f t="shared" si="93"/>
        <v>3151.3458079912207</v>
      </c>
      <c r="V344" s="13">
        <f t="shared" si="94"/>
        <v>1.8344433691349895</v>
      </c>
      <c r="W344" s="8">
        <f t="shared" si="95"/>
        <v>183.44433691349894</v>
      </c>
      <c r="AA344" s="8"/>
    </row>
    <row r="345" spans="3:27" ht="12.75">
      <c r="C345">
        <f t="shared" si="82"/>
        <v>4.699999999999991</v>
      </c>
      <c r="E345" s="4">
        <f t="shared" si="87"/>
        <v>3.2263545868423932E-09</v>
      </c>
      <c r="F345" s="4">
        <f t="shared" si="83"/>
        <v>312.15906396411043</v>
      </c>
      <c r="G345" s="24">
        <f t="shared" si="88"/>
        <v>0.9936331612165462</v>
      </c>
      <c r="H345" s="24">
        <f t="shared" si="84"/>
        <v>0.006366838783453788</v>
      </c>
      <c r="J345" s="24">
        <f t="shared" si="89"/>
        <v>1.0948937440763533</v>
      </c>
      <c r="K345" s="8">
        <f t="shared" si="90"/>
        <v>3151.345807979835</v>
      </c>
      <c r="M345" s="4">
        <f t="shared" si="91"/>
        <v>860.9452871643881</v>
      </c>
      <c r="N345" s="24">
        <f t="shared" si="78"/>
        <v>0.12988978333005666</v>
      </c>
      <c r="O345" s="4">
        <f t="shared" si="85"/>
        <v>467.603219988204</v>
      </c>
      <c r="Q345" s="13">
        <f t="shared" si="92"/>
        <v>983.7211576507794</v>
      </c>
      <c r="R345" s="13">
        <f t="shared" si="86"/>
        <v>3151.345807994478</v>
      </c>
      <c r="S345" s="8">
        <f t="shared" si="79"/>
        <v>0</v>
      </c>
      <c r="T345">
        <f t="shared" si="93"/>
        <v>3151.345807994478</v>
      </c>
      <c r="V345" s="13">
        <f t="shared" si="94"/>
        <v>1.8344433690589597</v>
      </c>
      <c r="W345" s="8">
        <f t="shared" si="95"/>
        <v>183.44433690589597</v>
      </c>
      <c r="AA345" s="8"/>
    </row>
    <row r="346" spans="3:27" ht="12.75">
      <c r="C346">
        <f t="shared" si="82"/>
        <v>4.749999999999991</v>
      </c>
      <c r="E346" s="4">
        <f t="shared" si="87"/>
        <v>-5.014679691282241E-10</v>
      </c>
      <c r="F346" s="4">
        <f t="shared" si="83"/>
        <v>312.15906396408536</v>
      </c>
      <c r="G346" s="24">
        <f t="shared" si="88"/>
        <v>0.9936331612164664</v>
      </c>
      <c r="H346" s="24">
        <f t="shared" si="84"/>
        <v>0.006366838783533613</v>
      </c>
      <c r="J346" s="24">
        <f t="shared" si="89"/>
        <v>1.094893744082057</v>
      </c>
      <c r="K346" s="8">
        <f t="shared" si="90"/>
        <v>3151.3458079962516</v>
      </c>
      <c r="M346" s="4">
        <f t="shared" si="91"/>
        <v>860.9452871642497</v>
      </c>
      <c r="N346" s="24">
        <f t="shared" si="78"/>
        <v>0.12988978333004622</v>
      </c>
      <c r="O346" s="4">
        <f t="shared" si="85"/>
        <v>467.6032199881664</v>
      </c>
      <c r="Q346" s="13">
        <f t="shared" si="92"/>
        <v>983.7211576505423</v>
      </c>
      <c r="R346" s="13">
        <f t="shared" si="86"/>
        <v>3151.345807993971</v>
      </c>
      <c r="S346" s="8">
        <f t="shared" si="79"/>
        <v>0</v>
      </c>
      <c r="T346">
        <f t="shared" si="93"/>
        <v>3151.345807993971</v>
      </c>
      <c r="V346" s="13">
        <f t="shared" si="94"/>
        <v>1.8344433690707787</v>
      </c>
      <c r="W346" s="8">
        <f t="shared" si="95"/>
        <v>183.44433690707785</v>
      </c>
      <c r="AA346" s="8"/>
    </row>
    <row r="347" spans="3:27" ht="12.75">
      <c r="C347">
        <f t="shared" si="82"/>
        <v>4.799999999999991</v>
      </c>
      <c r="E347" s="4">
        <f t="shared" si="87"/>
        <v>7.810130016080882E-11</v>
      </c>
      <c r="F347" s="4">
        <f t="shared" si="83"/>
        <v>312.1590639640893</v>
      </c>
      <c r="G347" s="24">
        <f t="shared" si="88"/>
        <v>0.9936331612164789</v>
      </c>
      <c r="H347" s="24">
        <f t="shared" si="84"/>
        <v>0.006366838783521067</v>
      </c>
      <c r="J347" s="24">
        <f t="shared" si="89"/>
        <v>1.0948937440811606</v>
      </c>
      <c r="K347" s="8">
        <f t="shared" si="90"/>
        <v>3151.3458079936718</v>
      </c>
      <c r="M347" s="4">
        <f t="shared" si="91"/>
        <v>860.9452871642716</v>
      </c>
      <c r="N347" s="24">
        <f>(M347/D$56)^0.5</f>
        <v>0.12988978333004786</v>
      </c>
      <c r="O347" s="4">
        <f t="shared" si="85"/>
        <v>467.60321998817227</v>
      </c>
      <c r="Q347" s="13">
        <f t="shared" si="92"/>
        <v>983.7211576505795</v>
      </c>
      <c r="R347" s="13">
        <f t="shared" si="86"/>
        <v>3151.3458079940506</v>
      </c>
      <c r="S347" s="8">
        <f t="shared" si="79"/>
        <v>0</v>
      </c>
      <c r="T347">
        <f t="shared" si="93"/>
        <v>3151.3458079940506</v>
      </c>
      <c r="V347" s="13">
        <f t="shared" si="94"/>
        <v>1.8344433690689224</v>
      </c>
      <c r="W347" s="8">
        <f t="shared" si="95"/>
        <v>183.44433690689223</v>
      </c>
      <c r="AA347" s="8"/>
    </row>
    <row r="348" spans="3:27" ht="12.75">
      <c r="C348">
        <f>C347+D$62</f>
        <v>4.849999999999991</v>
      </c>
      <c r="E348" s="4">
        <f t="shared" si="87"/>
        <v>-1.2972758331795363E-11</v>
      </c>
      <c r="F348" s="4">
        <f>F347+E348*D$62</f>
        <v>312.15906396408866</v>
      </c>
      <c r="G348" s="24">
        <f t="shared" si="88"/>
        <v>0.9936331612164769</v>
      </c>
      <c r="H348" s="24">
        <f t="shared" si="84"/>
        <v>0.0063668387835230655</v>
      </c>
      <c r="J348" s="24">
        <f t="shared" si="89"/>
        <v>1.0948937440813034</v>
      </c>
      <c r="K348" s="8">
        <f t="shared" si="90"/>
        <v>3151.3458079940824</v>
      </c>
      <c r="M348" s="4">
        <f t="shared" si="91"/>
        <v>860.945287164268</v>
      </c>
      <c r="N348" s="24">
        <f>(M348/D$56)^0.5</f>
        <v>0.1298897833300476</v>
      </c>
      <c r="O348" s="4">
        <f t="shared" si="85"/>
        <v>467.6032199881714</v>
      </c>
      <c r="Q348" s="13">
        <f t="shared" si="92"/>
        <v>983.7211576505737</v>
      </c>
      <c r="R348" s="13">
        <f t="shared" si="86"/>
        <v>3151.3458079940383</v>
      </c>
      <c r="S348" s="8">
        <f t="shared" si="79"/>
        <v>0</v>
      </c>
      <c r="T348">
        <f t="shared" si="93"/>
        <v>3151.3458079940383</v>
      </c>
      <c r="V348" s="13">
        <f t="shared" si="94"/>
        <v>1.8344433690692181</v>
      </c>
      <c r="W348" s="8">
        <f t="shared" si="95"/>
        <v>183.44433690692182</v>
      </c>
      <c r="AA348" s="8"/>
    </row>
    <row r="349" spans="3:27" ht="12.75">
      <c r="C349">
        <f>C348+D$62</f>
        <v>4.899999999999991</v>
      </c>
      <c r="E349" s="4">
        <f t="shared" si="87"/>
        <v>1.5106333231502403E-12</v>
      </c>
      <c r="F349" s="4">
        <f>F348+E349*D$62</f>
        <v>312.1590639640887</v>
      </c>
      <c r="G349" s="24">
        <f t="shared" si="88"/>
        <v>0.9936331612164772</v>
      </c>
      <c r="H349" s="24">
        <f t="shared" si="84"/>
        <v>0.0063668387835228435</v>
      </c>
      <c r="J349" s="24">
        <f t="shared" si="89"/>
        <v>1.0948937440812876</v>
      </c>
      <c r="K349" s="8">
        <f t="shared" si="90"/>
        <v>3151.3458079940374</v>
      </c>
      <c r="M349" s="4">
        <f t="shared" si="91"/>
        <v>860.9452871642684</v>
      </c>
      <c r="N349" s="24">
        <f>(M349/D$56)^0.5</f>
        <v>0.1298897833300476</v>
      </c>
      <c r="O349" s="4">
        <f t="shared" si="85"/>
        <v>467.6032199881714</v>
      </c>
      <c r="Q349" s="13">
        <f t="shared" si="92"/>
        <v>983.7211576505741</v>
      </c>
      <c r="R349" s="13">
        <f t="shared" si="86"/>
        <v>3151.345807994039</v>
      </c>
      <c r="S349" s="8">
        <f t="shared" si="79"/>
        <v>0</v>
      </c>
      <c r="T349">
        <f t="shared" si="93"/>
        <v>3151.345807994039</v>
      </c>
      <c r="V349" s="13">
        <f t="shared" si="94"/>
        <v>1.8344433690691853</v>
      </c>
      <c r="W349" s="8">
        <f t="shared" si="95"/>
        <v>183.44433690691852</v>
      </c>
      <c r="AA349" s="8"/>
    </row>
    <row r="350" spans="3:27" ht="12.75">
      <c r="C350">
        <f>C349+D$62</f>
        <v>4.94999999999999</v>
      </c>
      <c r="E350" s="4">
        <f t="shared" si="87"/>
        <v>-6.229415765568001E-14</v>
      </c>
      <c r="F350" s="4">
        <f>F349+E350*D$62</f>
        <v>312.1590639640887</v>
      </c>
      <c r="G350" s="24">
        <f t="shared" si="88"/>
        <v>0.9936331612164772</v>
      </c>
      <c r="H350" s="24">
        <f t="shared" si="84"/>
        <v>0.0063668387835228435</v>
      </c>
      <c r="J350" s="24">
        <f t="shared" si="89"/>
        <v>1.0948937440812876</v>
      </c>
      <c r="K350" s="8">
        <f t="shared" si="90"/>
        <v>3151.3458079940374</v>
      </c>
      <c r="M350" s="4">
        <f t="shared" si="91"/>
        <v>860.9452871642684</v>
      </c>
      <c r="N350" s="24">
        <f>(M350/D$56)^0.5</f>
        <v>0.1298897833300476</v>
      </c>
      <c r="O350" s="4">
        <f t="shared" si="85"/>
        <v>467.6032199881714</v>
      </c>
      <c r="Q350" s="13">
        <f t="shared" si="92"/>
        <v>983.7211576505741</v>
      </c>
      <c r="R350" s="13">
        <f t="shared" si="86"/>
        <v>3151.345807994039</v>
      </c>
      <c r="S350" s="8">
        <f t="shared" si="79"/>
        <v>0</v>
      </c>
      <c r="T350">
        <f t="shared" si="93"/>
        <v>3151.345807994039</v>
      </c>
      <c r="V350" s="13">
        <f t="shared" si="94"/>
        <v>1.8344433690691853</v>
      </c>
      <c r="W350" s="8">
        <f t="shared" si="95"/>
        <v>183.44433690691852</v>
      </c>
      <c r="AA350" s="8"/>
    </row>
    <row r="351" spans="3:27" ht="12.75">
      <c r="C351">
        <f>C350+D$62</f>
        <v>4.99999999999999</v>
      </c>
      <c r="E351" s="4">
        <f t="shared" si="87"/>
        <v>-6.229415765568001E-14</v>
      </c>
      <c r="F351" s="4">
        <f>F350+E351*D$62</f>
        <v>312.1590639640887</v>
      </c>
      <c r="G351" s="24">
        <f t="shared" si="88"/>
        <v>0.9936331612164772</v>
      </c>
      <c r="H351" s="24">
        <f t="shared" si="84"/>
        <v>0.0063668387835228435</v>
      </c>
      <c r="J351" s="24">
        <f t="shared" si="89"/>
        <v>1.0948937440812876</v>
      </c>
      <c r="K351" s="8">
        <f t="shared" si="90"/>
        <v>3151.3458079940374</v>
      </c>
      <c r="M351" s="4">
        <f t="shared" si="91"/>
        <v>860.9452871642684</v>
      </c>
      <c r="N351" s="24">
        <f>(M351/D$56)^0.5</f>
        <v>0.1298897833300476</v>
      </c>
      <c r="O351" s="4">
        <f t="shared" si="85"/>
        <v>467.6032199881714</v>
      </c>
      <c r="Q351" s="13">
        <f t="shared" si="92"/>
        <v>983.7211576505741</v>
      </c>
      <c r="R351" s="13">
        <f t="shared" si="86"/>
        <v>3151.345807994039</v>
      </c>
      <c r="S351" s="8">
        <f t="shared" si="79"/>
        <v>0</v>
      </c>
      <c r="T351">
        <f t="shared" si="93"/>
        <v>3151.345807994039</v>
      </c>
      <c r="V351" s="13">
        <f t="shared" si="94"/>
        <v>1.8344433690691853</v>
      </c>
      <c r="W351" s="8">
        <f t="shared" si="95"/>
        <v>183.44433690691852</v>
      </c>
      <c r="AA351" s="8"/>
    </row>
    <row r="353" ht="12.75">
      <c r="B353" s="9"/>
    </row>
    <row r="354" ht="12.75">
      <c r="B354" s="9"/>
    </row>
    <row r="355" ht="12.75">
      <c r="B355" s="9"/>
    </row>
    <row r="356" ht="12.75">
      <c r="B356" s="9"/>
    </row>
    <row r="357" ht="12.75">
      <c r="B357" s="9"/>
    </row>
    <row r="358" ht="12.75">
      <c r="B358" s="9"/>
    </row>
    <row r="362" ht="12.75">
      <c r="C362" s="10"/>
    </row>
    <row r="363" ht="12.75">
      <c r="C363" s="10"/>
    </row>
    <row r="364" ht="14.25">
      <c r="C364" s="11"/>
    </row>
    <row r="369" ht="12.75">
      <c r="D369" s="4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</dc:creator>
  <cp:keywords/>
  <dc:description/>
  <cp:lastModifiedBy>Marek</cp:lastModifiedBy>
  <dcterms:created xsi:type="dcterms:W3CDTF">2019-10-28T14:16:23Z</dcterms:created>
  <dcterms:modified xsi:type="dcterms:W3CDTF">2020-02-03T11:27:09Z</dcterms:modified>
  <cp:category/>
  <cp:version/>
  <cp:contentType/>
  <cp:contentStatus/>
</cp:coreProperties>
</file>